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firstSheet="6" activeTab="7"/>
  </bookViews>
  <sheets>
    <sheet name="開始" sheetId="1" r:id="rId1"/>
    <sheet name="環境簡易診断表1" sheetId="2" r:id="rId2"/>
    <sheet name="環境影響簡易評価" sheetId="3" r:id="rId3"/>
    <sheet name="環境簡易診断表3" sheetId="4" r:id="rId4"/>
    <sheet name="環境簡易診断表2" sheetId="5" r:id="rId5"/>
    <sheet name="環境家計簿月次" sheetId="6" r:id="rId6"/>
    <sheet name="環境家計簿年間" sheetId="7" r:id="rId7"/>
    <sheet name="簡易診断グラフ" sheetId="8" r:id="rId8"/>
    <sheet name="環境影響評価連年比較" sheetId="9" r:id="rId9"/>
    <sheet name="環境家計簿連年比較" sheetId="10" r:id="rId10"/>
    <sheet name="表２解説" sheetId="11" r:id="rId11"/>
    <sheet name="環境家計簿換算用" sheetId="12" r:id="rId12"/>
    <sheet name="環境影響評価換算用" sheetId="13" r:id="rId13"/>
  </sheets>
  <definedNames>
    <definedName name="_xlnm.Print_Area" localSheetId="2">'環境影響簡易評価'!$A$2:$H$79</definedName>
    <definedName name="_xlnm.Print_Area" localSheetId="8">'環境影響評価連年比較'!$A$3:$H$119</definedName>
    <definedName name="_xlnm.Print_Area" localSheetId="5">'環境家計簿月次'!$A$2:$Q$34</definedName>
    <definedName name="_xlnm.Print_Area" localSheetId="6">'環境家計簿年間'!$A$3:$L$25</definedName>
    <definedName name="_xlnm.Print_Area" localSheetId="9">'環境家計簿連年比較'!$A$2:$O$46</definedName>
    <definedName name="_xlnm.Print_Area" localSheetId="1">'環境簡易診断表1'!$A$2:$G$64</definedName>
    <definedName name="_xlnm.Print_Area" localSheetId="4">'環境簡易診断表2'!$A$2:$M$36</definedName>
    <definedName name="_xlnm.Print_Area" localSheetId="3">'環境簡易診断表3'!$A$2:$I$26</definedName>
    <definedName name="_xlnm.Print_Area" localSheetId="7">'簡易診断グラフ'!$A$2:$L$36</definedName>
    <definedName name="_xlnm.Print_Titles" localSheetId="12">'環境影響評価換算用'!$3:$6</definedName>
    <definedName name="_xlnm.Print_Titles" localSheetId="8">'環境影響評価連年比較'!$1:$6</definedName>
  </definedNames>
  <calcPr fullCalcOnLoad="1"/>
</workbook>
</file>

<file path=xl/sharedStrings.xml><?xml version="1.0" encoding="utf-8"?>
<sst xmlns="http://schemas.openxmlformats.org/spreadsheetml/2006/main" count="1037" uniqueCount="378">
  <si>
    <t>1.環境経営・マネジメント体制の構築</t>
  </si>
  <si>
    <t>経営トップの関与</t>
  </si>
  <si>
    <t>経営トップの環境保全に対する方針等は明文化されていますか。</t>
  </si>
  <si>
    <t>経営資源を準備しているか</t>
  </si>
  <si>
    <t>環境活動に係わる部署、責任者（担当者）が決まっていますか。</t>
  </si>
  <si>
    <t>継続性があるか</t>
  </si>
  <si>
    <t>自社の活動で、環境に影響を及ぼしているものを把握していますか。</t>
  </si>
  <si>
    <t>環境側面の管理目標を決めていますか。</t>
  </si>
  <si>
    <t>上記目標を達成するための計画はありますか。</t>
  </si>
  <si>
    <t>自社へ適用される環境法規を把握していますか。</t>
  </si>
  <si>
    <t>環境をテーマとした従業員向けの教育をしていますか。</t>
  </si>
  <si>
    <t>環境マネジメントの状況は、経営トップに報告していますか。</t>
  </si>
  <si>
    <t>経営トップは環境マネジメントの見直しを行っていますか。</t>
  </si>
  <si>
    <t>新会社・官公庁・取引先企業の環境基準</t>
  </si>
  <si>
    <t>環境基準設定に関し、サプライチェーンの環境基準を知っていますか。</t>
  </si>
  <si>
    <t>官公庁との取引がありますか。</t>
  </si>
  <si>
    <t>注意すべき企業の「環境報告書」を入手していますか。</t>
  </si>
  <si>
    <t>Y</t>
  </si>
  <si>
    <t>N</t>
  </si>
  <si>
    <t>会社名</t>
  </si>
  <si>
    <t>小計１</t>
  </si>
  <si>
    <t>2.安全環境づくり</t>
  </si>
  <si>
    <t>災害等、緊急事態への準備及び対応</t>
  </si>
  <si>
    <t>1.2表の該当ランクをチェックして下さい。</t>
  </si>
  <si>
    <t>上記緊急事態への事前準備、備えはしていますか（財物等）（損害保険）</t>
  </si>
  <si>
    <t>上記緊急事態への事前準備、備えはしていますか（役員等）（生命保険）</t>
  </si>
  <si>
    <t>予防対策</t>
  </si>
  <si>
    <t>防火管理・消防組織の構築はされていますか。</t>
  </si>
  <si>
    <t>安全運転管理規定（低公害車の導入を含む）は整備されていますか。</t>
  </si>
  <si>
    <t>通勤マイカー管理規定は整備されていますか。</t>
  </si>
  <si>
    <t>労働安全管理規定は整備されていますか。</t>
  </si>
  <si>
    <t>実施訓練を行っていますか。</t>
  </si>
  <si>
    <t>コンプライアンス持続体制の確立</t>
  </si>
  <si>
    <t>自社事業において対象となる法律のチェックをしていますか。</t>
  </si>
  <si>
    <t>継続して法令などへの対応ができる仕組みがありますか。</t>
  </si>
  <si>
    <t>職場改善</t>
  </si>
  <si>
    <t>深夜残業・サービス残業の禁止、正常化が実施されていますか。</t>
  </si>
  <si>
    <t>3S運動は実施されていますか。</t>
  </si>
  <si>
    <t>小計２</t>
  </si>
  <si>
    <t>3.環境対外対策</t>
  </si>
  <si>
    <t>環境対外対策</t>
  </si>
  <si>
    <t>グリーン購入の基準を定めていますか。</t>
  </si>
  <si>
    <t>自社の敷地内の環境整備と周辺の自然環境保全活動をしていますか。</t>
  </si>
  <si>
    <t>取引先への働き掛けを実施していますか。</t>
  </si>
  <si>
    <t>廃棄物の回収・リサイクルシステムを導入していますか。</t>
  </si>
  <si>
    <t>外部の関係者からの意見聴取などを実施していますか。</t>
  </si>
  <si>
    <t>環境保全団体への参加、支援を実施していますか。</t>
  </si>
  <si>
    <t>環境に関する情報サービスを実施していますか。</t>
  </si>
  <si>
    <t>CSRを認識していますか。</t>
  </si>
  <si>
    <t>小計３</t>
  </si>
  <si>
    <t>海外の環境保全事業への協力を実施していますか。</t>
  </si>
  <si>
    <t>製品の開発・設計段階でどのような環境配慮を行っていますか。（表3）</t>
  </si>
  <si>
    <t>合計</t>
  </si>
  <si>
    <t>1.小型化、資源のミニマム化</t>
  </si>
  <si>
    <t>2.長寿命化</t>
  </si>
  <si>
    <t>3.使用過程でのエネルギーの削減</t>
  </si>
  <si>
    <t>4.リサイクル設計</t>
  </si>
  <si>
    <t>5.廃棄物発生抑制のためのモデルチェンジの回数を減らす</t>
  </si>
  <si>
    <t>6.包装の簡素化</t>
  </si>
  <si>
    <t>7.自社独自の環境保全商品などの開発</t>
  </si>
  <si>
    <t>8.その他</t>
  </si>
  <si>
    <t>※行っているもの全てに○をつけて下さい。</t>
  </si>
  <si>
    <t>○</t>
  </si>
  <si>
    <t>表3へ</t>
  </si>
  <si>
    <t>表2へ</t>
  </si>
  <si>
    <t>簡易診断へ戻る</t>
  </si>
  <si>
    <t>1.エネルギー関係</t>
  </si>
  <si>
    <t>環境影響簡易評価表</t>
  </si>
  <si>
    <t>コア指標</t>
  </si>
  <si>
    <t>サブ指標</t>
  </si>
  <si>
    <t>計測数値</t>
  </si>
  <si>
    <t>エネルギー投入量（MJ)</t>
  </si>
  <si>
    <t>購入金額</t>
  </si>
  <si>
    <t>1.購入電力量</t>
  </si>
  <si>
    <t>KWｈ/年</t>
  </si>
  <si>
    <t>L/年</t>
  </si>
  <si>
    <t>2.石油（A重油）</t>
  </si>
  <si>
    <t>　石油（B重油）</t>
  </si>
  <si>
    <t>　　　　（灯油）</t>
  </si>
  <si>
    <t>LPガス</t>
  </si>
  <si>
    <t>都市ガス</t>
  </si>
  <si>
    <t>ガソリン（輸送用）</t>
  </si>
  <si>
    <t>軽油（輸送用）</t>
  </si>
  <si>
    <t>3.熱購入</t>
  </si>
  <si>
    <t>Kg/年</t>
  </si>
  <si>
    <t>N㎥/年</t>
  </si>
  <si>
    <t>円</t>
  </si>
  <si>
    <t>総エネルギー</t>
  </si>
  <si>
    <t>投入量（年間）</t>
  </si>
  <si>
    <t>2.温室効果ガス</t>
  </si>
  <si>
    <t>排出量</t>
  </si>
  <si>
    <t>企業活動別排出比率</t>
  </si>
  <si>
    <t>購入電力</t>
  </si>
  <si>
    <t>オフィス用</t>
  </si>
  <si>
    <t>工場</t>
  </si>
  <si>
    <t>その他</t>
  </si>
  <si>
    <t>1.地球温暖化物質</t>
  </si>
  <si>
    <t>環境目的・目標の達成度は、トップがチェックしていますか。</t>
  </si>
  <si>
    <t>環境経営・マネジメント体制の構築</t>
  </si>
  <si>
    <t>安全環境づくり</t>
  </si>
  <si>
    <t>貴社</t>
  </si>
  <si>
    <t>基準</t>
  </si>
  <si>
    <t>2.排出活動内訳</t>
  </si>
  <si>
    <t>ｔ／Co2</t>
  </si>
  <si>
    <t>ｔ／Co2</t>
  </si>
  <si>
    <t>kg-Co2</t>
  </si>
  <si>
    <t>kg-Co2</t>
  </si>
  <si>
    <t>　①二酸化炭素（Co2)</t>
  </si>
  <si>
    <t>　①オフィス内でのエネルギー消費</t>
  </si>
  <si>
    <t>　②製品生産工程での燃料消費</t>
  </si>
  <si>
    <t>　③車両使用に伴う燃料消費</t>
  </si>
  <si>
    <t>　④その他</t>
  </si>
  <si>
    <t>LPガス・</t>
  </si>
  <si>
    <t>熱購入</t>
  </si>
  <si>
    <t>　↑使用比率合計が100となるように記入</t>
  </si>
  <si>
    <t>温室効果</t>
  </si>
  <si>
    <t>ガス排出量（年間）</t>
  </si>
  <si>
    <t>3.廃棄物の排出</t>
  </si>
  <si>
    <t>1.有価物として排出したもの</t>
  </si>
  <si>
    <t>　①有価物</t>
  </si>
  <si>
    <t>ｔ／年</t>
  </si>
  <si>
    <t>金額</t>
  </si>
  <si>
    <t>（買取金額）</t>
  </si>
  <si>
    <t>2.廃棄物として排出したもの</t>
  </si>
  <si>
    <t>　①一般廃棄物</t>
  </si>
  <si>
    <t>　②産業廃棄物</t>
  </si>
  <si>
    <t>　　うち特別管理産業廃棄物</t>
  </si>
  <si>
    <t>（引取金額）</t>
  </si>
  <si>
    <t>　　（　　　　　　　　　　　　　）</t>
  </si>
  <si>
    <t>廃棄物等の</t>
  </si>
  <si>
    <t>種類の内訳（年間）</t>
  </si>
  <si>
    <t>4.土壌、地下水の汚染（該当事業者のみ）</t>
  </si>
  <si>
    <t>1.対象物質（特定有害物質）</t>
  </si>
  <si>
    <t>　①揮発性有機化合物</t>
  </si>
  <si>
    <t>　②重金属</t>
  </si>
  <si>
    <t>　③農薬等</t>
  </si>
  <si>
    <t>　④銅（農業用環境基準他）</t>
  </si>
  <si>
    <t>　⑤ダイオキシン</t>
  </si>
  <si>
    <t>2.土地購入について</t>
  </si>
  <si>
    <t>　①最近、土地を購入しましたか？</t>
  </si>
  <si>
    <t>　②前所有者の業種は？</t>
  </si>
  <si>
    <t>3.水質</t>
  </si>
  <si>
    <t>　①BOD、CODの濃度計測していますか？</t>
  </si>
  <si>
    <t>　②計測している場合、回答して下さい</t>
  </si>
  <si>
    <t>　　・BOD</t>
  </si>
  <si>
    <t>　　・COD</t>
  </si>
  <si>
    <t>業</t>
  </si>
  <si>
    <t>mg/L</t>
  </si>
  <si>
    <t>mg/L</t>
  </si>
  <si>
    <t>土壌汚染</t>
  </si>
  <si>
    <t>水質汚染</t>
  </si>
  <si>
    <t>　・貴社が法律により規制を受ける化学物質が</t>
  </si>
  <si>
    <t>　ありますか？</t>
  </si>
  <si>
    <t>※</t>
  </si>
  <si>
    <t>※</t>
  </si>
  <si>
    <t>火災・爆発</t>
  </si>
  <si>
    <t>交通事故</t>
  </si>
  <si>
    <t>労働災害</t>
  </si>
  <si>
    <t>環境事故</t>
  </si>
  <si>
    <t>（　　　　　　　）</t>
  </si>
  <si>
    <t>自然災害</t>
  </si>
  <si>
    <t>発生頻度</t>
  </si>
  <si>
    <t>損害規模の評点</t>
  </si>
  <si>
    <t>人的被害</t>
  </si>
  <si>
    <t>物的被害</t>
  </si>
  <si>
    <t>環境影響</t>
  </si>
  <si>
    <t>保険対応</t>
  </si>
  <si>
    <t>地下水汚染</t>
  </si>
  <si>
    <t>環境破壊</t>
  </si>
  <si>
    <t>製造物責任</t>
  </si>
  <si>
    <t>事故</t>
  </si>
  <si>
    <t>災害</t>
  </si>
  <si>
    <t>環境</t>
  </si>
  <si>
    <t>法務</t>
  </si>
  <si>
    <t>※発生頻度</t>
  </si>
  <si>
    <t>　　1.起き難い、2.殆ど起きない、3.あまり起きない、4.時々起こる、5.起き易い</t>
  </si>
  <si>
    <t>　　1.被害なし、2.関係者少数負傷、3.関係者多数負傷、4.関係者多数負傷、5.関係者死亡、6.第三者死亡</t>
  </si>
  <si>
    <t>※物的被害（損害規模の評点）</t>
  </si>
  <si>
    <t>※人的被害（損害規模の評点）</t>
  </si>
  <si>
    <t>　　1.被害なし、2.自社設備損傷（小）、3.自社設備損傷（中）、4.自社設備損傷（大）、5.第三者設備損傷</t>
  </si>
  <si>
    <t>※環境影響（損害規模の評点）</t>
  </si>
  <si>
    <t>　　1.被害なし、2.住民からの問合せ、3.小規模汚染、4.中規模汚染、5.大規模汚染</t>
  </si>
  <si>
    <t>評価額（千円）</t>
  </si>
  <si>
    <t>付保額（千円）</t>
  </si>
  <si>
    <t>LPガス</t>
  </si>
  <si>
    <t>kg-Co2</t>
  </si>
  <si>
    <t>ｔ／Co2</t>
  </si>
  <si>
    <t>ｔ／Co2</t>
  </si>
  <si>
    <t>ｔ／Co2</t>
  </si>
  <si>
    <t>ｔ／Co2</t>
  </si>
  <si>
    <t>※</t>
  </si>
  <si>
    <t>　⑤ダイオキシン</t>
  </si>
  <si>
    <t>※</t>
  </si>
  <si>
    <t>※</t>
  </si>
  <si>
    <t>　　・BOD</t>
  </si>
  <si>
    <t>mg/L</t>
  </si>
  <si>
    <t>　　・COD</t>
  </si>
  <si>
    <t>環境影響簡易評価表連年比較表</t>
  </si>
  <si>
    <t>2004年</t>
  </si>
  <si>
    <t>企業活動別排出比率（購入電力オフィス用）</t>
  </si>
  <si>
    <t>企業活動別排出比率（購入電力工場用）</t>
  </si>
  <si>
    <t>企業活動別排出比率（購入電力その他用）</t>
  </si>
  <si>
    <t>企業活動別排出比率（LPガス・都市ガスオフィス用）</t>
  </si>
  <si>
    <t>企業活動別排出比率（LPガス・都市ガス工場用）</t>
  </si>
  <si>
    <t>企業活動別排出比率（LPガス・都市ガスその他用）</t>
  </si>
  <si>
    <t>企業活動別排出比率（熱購入オフィス用）</t>
  </si>
  <si>
    <t>企業活動別排出比率（熱購入工場用）</t>
  </si>
  <si>
    <t>企業活動別排出比率（熱購入その他用）</t>
  </si>
  <si>
    <t>　・貴社が法律により規制を受ける化学物質がありますか？</t>
  </si>
  <si>
    <t>LPガス</t>
  </si>
  <si>
    <t>LPガス</t>
  </si>
  <si>
    <t>　⑤ダイオキシン</t>
  </si>
  <si>
    <t>実施年</t>
  </si>
  <si>
    <t>2005年</t>
  </si>
  <si>
    <t>環境簡易診断作成</t>
  </si>
  <si>
    <t>環境影響評価連年比較表作成</t>
  </si>
  <si>
    <t>簡易診断グラフ出力</t>
  </si>
  <si>
    <t>※　には、YesまたはNoを入力</t>
  </si>
  <si>
    <t>項目</t>
  </si>
  <si>
    <t>電気(kwh)</t>
  </si>
  <si>
    <r>
      <t>都市ガス</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</si>
  <si>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r>
      <t>水道</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</si>
  <si>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t>灯油(リットル)</t>
  </si>
  <si>
    <t>ガソリン(リットル)</t>
  </si>
  <si>
    <t>軽油(リットル)</t>
  </si>
  <si>
    <t>使用量</t>
  </si>
  <si>
    <t>電気</t>
  </si>
  <si>
    <t>使用量(kwh)</t>
  </si>
  <si>
    <r>
      <t>使用量(</t>
    </r>
    <r>
      <rPr>
        <sz val="11"/>
        <rFont val="ＭＳ Ｐゴシック"/>
        <family val="3"/>
      </rPr>
      <t>ｍ</t>
    </r>
    <r>
      <rPr>
        <vertAlign val="superscript"/>
        <sz val="10"/>
        <rFont val="ＭＳ ゴシック"/>
        <family val="3"/>
      </rPr>
      <t>3</t>
    </r>
    <r>
      <rPr>
        <sz val="10"/>
        <rFont val="ＭＳ ゴシック"/>
        <family val="3"/>
      </rPr>
      <t>)</t>
    </r>
  </si>
  <si>
    <r>
      <t>都市ガス</t>
    </r>
  </si>
  <si>
    <t>LPガス</t>
  </si>
  <si>
    <r>
      <t>水道</t>
    </r>
  </si>
  <si>
    <r>
      <t>使用量(ﾘｯﾄﾙ</t>
    </r>
    <r>
      <rPr>
        <sz val="10"/>
        <rFont val="ＭＳ ゴシック"/>
        <family val="3"/>
      </rPr>
      <t>)</t>
    </r>
  </si>
  <si>
    <t>灯油</t>
  </si>
  <si>
    <t>ガソリン</t>
  </si>
  <si>
    <t>軽油</t>
  </si>
  <si>
    <r>
      <t>使用量(kg</t>
    </r>
    <r>
      <rPr>
        <sz val="10"/>
        <rFont val="ＭＳ ゴシック"/>
        <family val="3"/>
      </rPr>
      <t>)</t>
    </r>
  </si>
  <si>
    <t>排出係数</t>
  </si>
  <si>
    <t>項目</t>
  </si>
  <si>
    <t>2004年</t>
  </si>
  <si>
    <t>購入量</t>
  </si>
  <si>
    <r>
      <t>CO</t>
    </r>
    <r>
      <rPr>
        <vertAlign val="subscript"/>
        <sz val="10"/>
        <rFont val="ＭＳ ゴシック"/>
        <family val="3"/>
      </rPr>
      <t>２</t>
    </r>
    <r>
      <rPr>
        <sz val="10"/>
        <rFont val="ＭＳ ゴシック"/>
        <family val="3"/>
      </rPr>
      <t>オフィス</t>
    </r>
  </si>
  <si>
    <r>
      <t>CO</t>
    </r>
    <r>
      <rPr>
        <vertAlign val="subscript"/>
        <sz val="10"/>
        <rFont val="ＭＳ ゴシック"/>
        <family val="3"/>
      </rPr>
      <t>２</t>
    </r>
    <r>
      <rPr>
        <sz val="10"/>
        <rFont val="ＭＳ ゴシック"/>
        <family val="3"/>
      </rPr>
      <t>車両</t>
    </r>
  </si>
  <si>
    <r>
      <t>CO</t>
    </r>
    <r>
      <rPr>
        <vertAlign val="subscript"/>
        <sz val="10"/>
        <rFont val="ＭＳ ゴシック"/>
        <family val="3"/>
      </rPr>
      <t>２</t>
    </r>
    <r>
      <rPr>
        <sz val="10"/>
        <rFont val="ＭＳ ゴシック"/>
        <family val="3"/>
      </rPr>
      <t>全体</t>
    </r>
  </si>
  <si>
    <t>No</t>
  </si>
  <si>
    <t>No</t>
  </si>
  <si>
    <t>※　サービス業については、環境家計簿のデータを使用</t>
  </si>
  <si>
    <t>評価</t>
  </si>
  <si>
    <t xml:space="preserve"> </t>
  </si>
  <si>
    <t>は、３　主要な環境活動の内容（プラス側面）に使用（Ｙの場合）</t>
  </si>
  <si>
    <t>DS</t>
  </si>
  <si>
    <t>P</t>
  </si>
  <si>
    <t>ランク</t>
  </si>
  <si>
    <t>評点</t>
  </si>
  <si>
    <t>影響度</t>
  </si>
  <si>
    <t>E</t>
  </si>
  <si>
    <t>評点（P)</t>
  </si>
  <si>
    <t>確率内容</t>
  </si>
  <si>
    <t>非常に起きにくい</t>
  </si>
  <si>
    <t>ほとんど起きない</t>
  </si>
  <si>
    <t>あまり起きない</t>
  </si>
  <si>
    <t>時々起きる</t>
  </si>
  <si>
    <t>起きやすい</t>
  </si>
  <si>
    <t>人的被害（a）</t>
  </si>
  <si>
    <t>物的被害（b)</t>
  </si>
  <si>
    <t>環境被害（ｃ）</t>
  </si>
  <si>
    <t>被害なし</t>
  </si>
  <si>
    <t>関係者少数負傷</t>
  </si>
  <si>
    <t>関係者多数負傷</t>
  </si>
  <si>
    <t>関係者死亡</t>
  </si>
  <si>
    <t>第三者死傷</t>
  </si>
  <si>
    <t>住民からの問合せ</t>
  </si>
  <si>
    <t>小規模汚染</t>
  </si>
  <si>
    <t>中規模汚染</t>
  </si>
  <si>
    <t>大規模汚染</t>
  </si>
  <si>
    <t>第三者設備施設損傷</t>
  </si>
  <si>
    <t>自社設備損傷（小）</t>
  </si>
  <si>
    <t>自社設備損傷（中）</t>
  </si>
  <si>
    <t>自社設備損傷（大）</t>
  </si>
  <si>
    <t>評価（DS）</t>
  </si>
  <si>
    <t>説明</t>
  </si>
  <si>
    <t>微小</t>
  </si>
  <si>
    <t>軽微</t>
  </si>
  <si>
    <t>重大</t>
  </si>
  <si>
    <t>致命的</t>
  </si>
  <si>
    <t>破局的</t>
  </si>
  <si>
    <t>ｆ＜14</t>
  </si>
  <si>
    <t>14≦ｆ＜17</t>
  </si>
  <si>
    <t>17≦ｆ＜29</t>
  </si>
  <si>
    <t>29≦ｆ＜35</t>
  </si>
  <si>
    <t>35≦ｆ</t>
  </si>
  <si>
    <t>被害規模評価点：ｆ＝(a×6）＋ｂ＋（ｃ×3）</t>
  </si>
  <si>
    <t>被害規模評価点</t>
  </si>
  <si>
    <t>E</t>
  </si>
  <si>
    <t>D</t>
  </si>
  <si>
    <t>C</t>
  </si>
  <si>
    <t>B</t>
  </si>
  <si>
    <t>A</t>
  </si>
  <si>
    <t>評点＜3</t>
  </si>
  <si>
    <t>3≦評点＜4.5</t>
  </si>
  <si>
    <t>影響度ランク</t>
  </si>
  <si>
    <t>4.5≦評点＜6</t>
  </si>
  <si>
    <t>6≦評点＜7.5</t>
  </si>
  <si>
    <t>評点＝7.5</t>
  </si>
  <si>
    <t>評点＝（P＋DS×2）／2</t>
  </si>
  <si>
    <t>リスク対策方法：　リスクの低減、回避、移転、保有</t>
  </si>
  <si>
    <t>の記入がないとプランナー報告書は作成できません</t>
  </si>
  <si>
    <t>水道</t>
  </si>
  <si>
    <r>
      <t>LP</t>
    </r>
    <r>
      <rPr>
        <sz val="11"/>
        <rFont val="ＭＳ Ｐゴシック"/>
        <family val="3"/>
      </rPr>
      <t>ガス</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</si>
  <si>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t>環境家計簿月次表作成</t>
  </si>
  <si>
    <t>環境家計簿連年比較表作成</t>
  </si>
  <si>
    <t>開始シートへ</t>
  </si>
  <si>
    <t>可燃ごみ</t>
  </si>
  <si>
    <t>不燃ごみ</t>
  </si>
  <si>
    <t>※「事業者からの温室効果ガス排出量算定方法ガイドライン（試案Ver1.5)　平成15年7月(環境省地球環境局）に準拠</t>
  </si>
  <si>
    <t>可燃ごみ（kg）</t>
  </si>
  <si>
    <t>不燃ごみ（kg）</t>
  </si>
  <si>
    <t>http://www.env.go.jp/earth/ondanka/santeiho/guide/index.html</t>
  </si>
  <si>
    <t>「リスクマネジメントシステム構築ガイド」　リスクマネジメントシステム調査研究会編　主査　野口和彦　日本規格協会　2003年9月30日発行より</t>
  </si>
  <si>
    <t>4.環境影響簡易評価</t>
  </si>
  <si>
    <t>－</t>
  </si>
  <si>
    <t>使用料金（円）</t>
  </si>
  <si>
    <t>※排出係数とは、活動の種類ごとに当該活動を１単位実施した場合に排出される各種温室効果ガスの量を示す値である。</t>
  </si>
  <si>
    <t>※燃料の使用量については、メガジュール（MJ）単位で把握する。これは、使用した燃料の重さ（又は体積）に、単位発熱量を乗じて算出することができる。</t>
  </si>
  <si>
    <t>単位発熱量は、通常、燃料の購入時に把握することができるが、それが困難な場合には、全国平均のデフォルト値を用いることもできる。</t>
  </si>
  <si>
    <t>使用量（単位は項目別）</t>
  </si>
  <si>
    <t>購入金額（円）</t>
  </si>
  <si>
    <t>一般廃棄物（kg）</t>
  </si>
  <si>
    <t>※　「可燃ごみ」「不燃ごみ」の排出量については、二酸化炭素排出量に換算することが困難であるため数量（kg)のみの把握とする。また、一般廃棄物のみを扱うこととする。</t>
  </si>
  <si>
    <r>
      <t>CO</t>
    </r>
    <r>
      <rPr>
        <vertAlign val="subscript"/>
        <sz val="10"/>
        <rFont val="ＭＳ ゴシック"/>
        <family val="3"/>
      </rPr>
      <t>２</t>
    </r>
    <r>
      <rPr>
        <sz val="10"/>
        <rFont val="ＭＳ ゴシック"/>
        <family val="3"/>
      </rPr>
      <t>排出量（</t>
    </r>
    <r>
      <rPr>
        <sz val="10"/>
        <rFont val="ＭＳ Ｐゴシック"/>
        <family val="3"/>
      </rPr>
      <t>Kg-CO</t>
    </r>
    <r>
      <rPr>
        <vertAlign val="subscript"/>
        <sz val="10"/>
        <rFont val="ＭＳ Ｐゴシック"/>
        <family val="3"/>
      </rPr>
      <t>2</t>
    </r>
    <r>
      <rPr>
        <sz val="10"/>
        <rFont val="ＭＳ Ｐゴシック"/>
        <family val="3"/>
      </rPr>
      <t>）</t>
    </r>
  </si>
  <si>
    <t>※　単位は全て項目内に記述。</t>
  </si>
  <si>
    <r>
      <t>CO</t>
    </r>
    <r>
      <rPr>
        <vertAlign val="subscript"/>
        <sz val="10"/>
        <rFont val="ＭＳ ゴシック"/>
        <family val="3"/>
      </rPr>
      <t>２</t>
    </r>
    <r>
      <rPr>
        <sz val="10"/>
        <rFont val="ＭＳ ゴシック"/>
        <family val="3"/>
      </rPr>
      <t>排出量（</t>
    </r>
    <r>
      <rPr>
        <sz val="10"/>
        <rFont val="ＭＳ Ｐゴシック"/>
        <family val="3"/>
      </rPr>
      <t>Kg－CO</t>
    </r>
    <r>
      <rPr>
        <vertAlign val="subscript"/>
        <sz val="10"/>
        <rFont val="ＭＳ Ｐゴシック"/>
        <family val="3"/>
      </rPr>
      <t>２</t>
    </r>
    <r>
      <rPr>
        <sz val="10"/>
        <rFont val="ＭＳ Ｐゴシック"/>
        <family val="3"/>
      </rPr>
      <t>）</t>
    </r>
  </si>
  <si>
    <r>
      <t>CO</t>
    </r>
    <r>
      <rPr>
        <vertAlign val="subscript"/>
        <sz val="10"/>
        <rFont val="ＭＳ ゴシック"/>
        <family val="3"/>
      </rPr>
      <t>２</t>
    </r>
    <r>
      <rPr>
        <sz val="10"/>
        <rFont val="ＭＳ ゴシック"/>
        <family val="3"/>
      </rPr>
      <t>排出係数</t>
    </r>
  </si>
  <si>
    <t>※「事業者からの温室効果ガス排出量算定方法ガイドライン（試案Ver1.5)　平成15年7月(環境省地球環境局）より</t>
  </si>
  <si>
    <t>※エネルギー投入量（MJ）（単位発熱量）は、エコアクション２１：２００４年版の数値を使用</t>
  </si>
  <si>
    <t xml:space="preserve">※産業廃棄物と一般廃棄物について </t>
  </si>
  <si>
    <t>廃棄物処理法（1970）により、事業活動に伴って発生する特定の廃棄物の区分として定める。</t>
  </si>
  <si>
    <t>多量発生性・有害性の観点から、汚染者負担原則に基づき排出事業者が処理責任を有するものとして現在20種類の産業廃棄物が定められている。</t>
  </si>
  <si>
    <t>うち、特定の事業活動に伴って発生するものに限定される品目が7種類（業種限定産業廃棄物）ある。</t>
  </si>
  <si>
    <t>産業廃棄物以外を一般廃棄物と呼び、処理責任は市町村とされている。</t>
  </si>
  <si>
    <t>（ＥＩＣネット　国立環境研究所　環境情報案内・交流サイト　環境用語より）</t>
  </si>
  <si>
    <t>EICネット：http://www.eic.or.jp/index.html</t>
  </si>
  <si>
    <t>評点、評価、ランクの基準</t>
  </si>
  <si>
    <t>使用料金(円）</t>
  </si>
  <si>
    <r>
      <t>LP</t>
    </r>
    <r>
      <rPr>
        <sz val="11"/>
        <rFont val="ＭＳ Ｐゴシック"/>
        <family val="3"/>
      </rPr>
      <t>ガス</t>
    </r>
  </si>
  <si>
    <t>2005年</t>
  </si>
  <si>
    <t>2003年</t>
  </si>
  <si>
    <t>印刷不要（計算用シート）</t>
  </si>
  <si>
    <t>印刷不要（説明用シート）</t>
  </si>
  <si>
    <t>※　入力は</t>
  </si>
  <si>
    <t>部分</t>
  </si>
  <si>
    <t>※　全てのシートに共通</t>
  </si>
  <si>
    <t>消費者に対して情報提供していますか。</t>
  </si>
  <si>
    <t>環境保全商品の販売をしていますか。</t>
  </si>
  <si>
    <t>新規事業計画に際して、環境を配慮するような手順になっていますか。</t>
  </si>
  <si>
    <t>節水と水質汚濁防止に留意していますか。</t>
  </si>
  <si>
    <t>温室効果ガスの排出抑制に留意」していますか。</t>
  </si>
  <si>
    <t>その他環境に特に良いことをしていますか。（プランナー報告書内に内容を具体例に記述して下さい）</t>
  </si>
  <si>
    <t>定期健康診断と通知、指導が実施されていますか。</t>
  </si>
  <si>
    <t>株式会社ベルエール</t>
  </si>
  <si>
    <t>E</t>
  </si>
  <si>
    <t>　ｂ</t>
  </si>
  <si>
    <t>2005年度</t>
  </si>
  <si>
    <t/>
  </si>
  <si>
    <t>2004年</t>
  </si>
  <si>
    <t>H16年9月</t>
  </si>
  <si>
    <t>H16年10月</t>
  </si>
  <si>
    <t>H16年11月</t>
  </si>
  <si>
    <t>H16年12月</t>
  </si>
  <si>
    <t>H17年1月</t>
  </si>
  <si>
    <t>H17年2月</t>
  </si>
  <si>
    <t>H17年3月</t>
  </si>
  <si>
    <t>H17年4月</t>
  </si>
  <si>
    <t>H17年5月</t>
  </si>
  <si>
    <t>H17年6月</t>
  </si>
  <si>
    <t>H17年7月</t>
  </si>
  <si>
    <t>H17年8月</t>
  </si>
  <si>
    <t>　　うち特別管理産業廃棄物（スレート）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</si>
</sst>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 "/>
    <numFmt numFmtId="179" formatCode="#,##0_);[Red]\(#,##0\)"/>
  </numFmts>
  <fonts count="2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48"/>
      <name val="ＭＳ Ｐゴシック"/>
      <family val="3"/>
    </font>
    <font>
      <b/>
      <sz val="11"/>
      <color indexed="10"/>
      <name val="ＭＳ Ｐゴシック"/>
      <family val="3"/>
    </font>
    <font>
      <sz val="8"/>
      <name val="ＭＳ Ｐゴシック"/>
      <family val="3"/>
    </font>
    <font>
      <sz val="14.25"/>
      <name val="ＭＳ Ｐゴシック"/>
      <family val="3"/>
    </font>
    <font>
      <vertAlign val="superscript"/>
      <sz val="10"/>
      <name val="ＭＳ ゴシック"/>
      <family val="3"/>
    </font>
    <font>
      <vertAlign val="subscript"/>
      <sz val="10"/>
      <name val="ＭＳ ゴシック"/>
      <family val="3"/>
    </font>
    <font>
      <sz val="10"/>
      <name val="ＭＳ ゴシック"/>
      <family val="3"/>
    </font>
    <font>
      <sz val="11"/>
      <name val="ＭＳ ゴシック"/>
      <family val="3"/>
    </font>
    <font>
      <sz val="9.75"/>
      <name val="ＭＳ Ｐゴシック"/>
      <family val="3"/>
    </font>
    <font>
      <sz val="14.75"/>
      <name val="ＭＳ Ｐゴシック"/>
      <family val="3"/>
    </font>
    <font>
      <sz val="12"/>
      <name val="ＭＳ Ｐゴシック"/>
      <family val="3"/>
    </font>
    <font>
      <sz val="8.5"/>
      <name val="ＭＳ Ｐゴシック"/>
      <family val="3"/>
    </font>
    <font>
      <sz val="10"/>
      <name val="ＭＳ Ｐゴシック"/>
      <family val="3"/>
    </font>
    <font>
      <sz val="8.25"/>
      <name val="ＭＳ Ｐゴシック"/>
      <family val="3"/>
    </font>
    <font>
      <vertAlign val="subscript"/>
      <sz val="10"/>
      <name val="ＭＳ Ｐゴシック"/>
      <family val="3"/>
    </font>
    <font>
      <sz val="9"/>
      <name val="ＭＳ Ｐゴシック"/>
      <family val="3"/>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6">
    <xf numFmtId="0" fontId="0" fillId="0" borderId="0" xfId="0" applyAlignment="1">
      <alignment/>
    </xf>
    <xf numFmtId="0" fontId="6" fillId="0" borderId="0" xfId="0" applyFont="1" applyAlignment="1">
      <alignment/>
    </xf>
    <xf numFmtId="0" fontId="0" fillId="0" borderId="1" xfId="0" applyBorder="1" applyAlignment="1">
      <alignment/>
    </xf>
    <xf numFmtId="38" fontId="0" fillId="0" borderId="1" xfId="17" applyBorder="1" applyAlignment="1">
      <alignment/>
    </xf>
    <xf numFmtId="0" fontId="0" fillId="2" borderId="1" xfId="0" applyFill="1" applyBorder="1" applyAlignment="1">
      <alignment/>
    </xf>
    <xf numFmtId="38" fontId="0" fillId="2" borderId="1" xfId="17"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Fill="1" applyBorder="1" applyAlignment="1">
      <alignment horizontal="center"/>
    </xf>
    <xf numFmtId="0" fontId="0" fillId="0" borderId="0" xfId="0" applyBorder="1" applyAlignment="1">
      <alignment/>
    </xf>
    <xf numFmtId="0" fontId="0" fillId="3" borderId="0" xfId="0" applyFill="1" applyAlignment="1">
      <alignment/>
    </xf>
    <xf numFmtId="0" fontId="0" fillId="3" borderId="0" xfId="0" applyFill="1" applyAlignment="1">
      <alignment horizontal="center"/>
    </xf>
    <xf numFmtId="0" fontId="6" fillId="3" borderId="0" xfId="0" applyFont="1" applyFill="1" applyAlignment="1">
      <alignment/>
    </xf>
    <xf numFmtId="0" fontId="4" fillId="3" borderId="0" xfId="0" applyFont="1" applyFill="1" applyAlignment="1">
      <alignment/>
    </xf>
    <xf numFmtId="0" fontId="5" fillId="3" borderId="0" xfId="0" applyFont="1" applyFill="1" applyAlignment="1">
      <alignment/>
    </xf>
    <xf numFmtId="9" fontId="0" fillId="3" borderId="0" xfId="15" applyFill="1" applyAlignment="1">
      <alignment/>
    </xf>
    <xf numFmtId="0" fontId="0" fillId="0" borderId="0" xfId="0" applyFill="1" applyAlignment="1">
      <alignment/>
    </xf>
    <xf numFmtId="0" fontId="0" fillId="0" borderId="1" xfId="0" applyFill="1" applyBorder="1" applyAlignment="1">
      <alignment/>
    </xf>
    <xf numFmtId="0" fontId="0" fillId="0" borderId="1" xfId="0" applyFont="1" applyFill="1" applyBorder="1" applyAlignment="1">
      <alignment/>
    </xf>
    <xf numFmtId="9" fontId="0" fillId="0" borderId="1" xfId="0" applyNumberFormat="1" applyFill="1"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6" xfId="0" applyBorder="1" applyAlignment="1">
      <alignment/>
    </xf>
    <xf numFmtId="0" fontId="0" fillId="2" borderId="2" xfId="0" applyFill="1" applyBorder="1" applyAlignment="1">
      <alignment/>
    </xf>
    <xf numFmtId="0" fontId="0" fillId="0" borderId="15" xfId="0" applyBorder="1" applyAlignment="1">
      <alignment/>
    </xf>
    <xf numFmtId="0" fontId="0" fillId="2" borderId="5" xfId="0" applyFill="1" applyBorder="1" applyAlignment="1">
      <alignment/>
    </xf>
    <xf numFmtId="0" fontId="0" fillId="2" borderId="13" xfId="0" applyFill="1" applyBorder="1" applyAlignment="1">
      <alignment/>
    </xf>
    <xf numFmtId="0" fontId="0" fillId="2" borderId="8" xfId="0" applyFill="1" applyBorder="1" applyAlignment="1">
      <alignment/>
    </xf>
    <xf numFmtId="0" fontId="0" fillId="2" borderId="3" xfId="0" applyFill="1" applyBorder="1" applyAlignment="1">
      <alignment/>
    </xf>
    <xf numFmtId="0" fontId="0" fillId="2" borderId="0" xfId="0" applyFill="1" applyAlignment="1">
      <alignment/>
    </xf>
    <xf numFmtId="0" fontId="6" fillId="0" borderId="0" xfId="0" applyFont="1" applyBorder="1" applyAlignment="1">
      <alignment/>
    </xf>
    <xf numFmtId="38" fontId="0" fillId="2" borderId="1" xfId="17" applyFill="1" applyBorder="1" applyAlignment="1">
      <alignment/>
    </xf>
    <xf numFmtId="38" fontId="0" fillId="0" borderId="1" xfId="17"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16" applyFont="1" applyFill="1" applyAlignment="1">
      <alignment/>
    </xf>
    <xf numFmtId="0" fontId="0" fillId="0" borderId="3" xfId="0" applyFill="1" applyBorder="1" applyAlignment="1">
      <alignment/>
    </xf>
    <xf numFmtId="0" fontId="0" fillId="0" borderId="2" xfId="0" applyFill="1" applyBorder="1" applyAlignment="1">
      <alignment/>
    </xf>
    <xf numFmtId="0" fontId="0" fillId="0" borderId="4" xfId="0" applyFill="1" applyBorder="1" applyAlignment="1">
      <alignment/>
    </xf>
    <xf numFmtId="0" fontId="0" fillId="0" borderId="6" xfId="0" applyBorder="1" applyAlignment="1">
      <alignment/>
    </xf>
    <xf numFmtId="0" fontId="0" fillId="0" borderId="5" xfId="0" applyBorder="1" applyAlignment="1">
      <alignment/>
    </xf>
    <xf numFmtId="0" fontId="2" fillId="0" borderId="0" xfId="16" applyAlignment="1">
      <alignment/>
    </xf>
    <xf numFmtId="0" fontId="0" fillId="2" borderId="0" xfId="0" applyFill="1" applyAlignment="1">
      <alignment horizontal="center"/>
    </xf>
    <xf numFmtId="0" fontId="12" fillId="0" borderId="1" xfId="0" applyFont="1" applyBorder="1" applyAlignment="1">
      <alignment/>
    </xf>
    <xf numFmtId="38" fontId="0" fillId="0" borderId="0" xfId="0" applyNumberFormat="1" applyAlignment="1">
      <alignment/>
    </xf>
    <xf numFmtId="38" fontId="0" fillId="0" borderId="1" xfId="0" applyNumberFormat="1" applyBorder="1" applyAlignment="1">
      <alignment/>
    </xf>
    <xf numFmtId="0" fontId="0" fillId="0" borderId="14" xfId="0"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0" fillId="0" borderId="1" xfId="0" applyFill="1" applyBorder="1" applyAlignment="1">
      <alignment horizontal="center"/>
    </xf>
    <xf numFmtId="0" fontId="17" fillId="0" borderId="0" xfId="0" applyFont="1" applyAlignment="1">
      <alignment/>
    </xf>
    <xf numFmtId="0" fontId="0" fillId="0" borderId="4" xfId="0" applyBorder="1" applyAlignment="1">
      <alignment horizontal="center"/>
    </xf>
    <xf numFmtId="0" fontId="0" fillId="4" borderId="0" xfId="0" applyFill="1" applyAlignment="1">
      <alignment/>
    </xf>
    <xf numFmtId="0" fontId="0" fillId="0" borderId="9" xfId="0"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2" borderId="13" xfId="0" applyFill="1" applyBorder="1" applyAlignment="1">
      <alignment horizontal="center"/>
    </xf>
    <xf numFmtId="0" fontId="0" fillId="2" borderId="5" xfId="0" applyFill="1" applyBorder="1" applyAlignment="1">
      <alignment horizontal="center"/>
    </xf>
    <xf numFmtId="0" fontId="0" fillId="3" borderId="1" xfId="0" applyFill="1" applyBorder="1" applyAlignment="1">
      <alignment/>
    </xf>
    <xf numFmtId="0" fontId="0" fillId="3" borderId="1" xfId="0" applyFill="1" applyBorder="1" applyAlignment="1">
      <alignment horizontal="center"/>
    </xf>
    <xf numFmtId="38" fontId="0" fillId="0" borderId="0" xfId="17" applyAlignment="1">
      <alignment/>
    </xf>
    <xf numFmtId="38" fontId="0" fillId="0" borderId="6" xfId="17" applyBorder="1" applyAlignment="1">
      <alignment horizontal="center"/>
    </xf>
    <xf numFmtId="38" fontId="0" fillId="0" borderId="5" xfId="17" applyBorder="1" applyAlignment="1">
      <alignment/>
    </xf>
    <xf numFmtId="38" fontId="0" fillId="0" borderId="6" xfId="17" applyBorder="1" applyAlignment="1">
      <alignment/>
    </xf>
    <xf numFmtId="38" fontId="0" fillId="0" borderId="5" xfId="17" applyBorder="1" applyAlignment="1">
      <alignment horizontal="center"/>
    </xf>
    <xf numFmtId="38" fontId="0" fillId="0" borderId="6" xfId="17" applyBorder="1" applyAlignment="1">
      <alignment/>
    </xf>
    <xf numFmtId="38" fontId="0" fillId="0" borderId="5" xfId="17" applyBorder="1" applyAlignment="1">
      <alignment/>
    </xf>
    <xf numFmtId="38" fontId="0" fillId="2" borderId="13" xfId="17" applyFill="1" applyBorder="1" applyAlignment="1">
      <alignment/>
    </xf>
    <xf numFmtId="38" fontId="0" fillId="0" borderId="10" xfId="17" applyBorder="1" applyAlignment="1">
      <alignment/>
    </xf>
    <xf numFmtId="38" fontId="0" fillId="0" borderId="13" xfId="17" applyBorder="1" applyAlignment="1">
      <alignment/>
    </xf>
    <xf numFmtId="38" fontId="0" fillId="0" borderId="8" xfId="17" applyBorder="1" applyAlignment="1">
      <alignment/>
    </xf>
    <xf numFmtId="38" fontId="0" fillId="2" borderId="4" xfId="17" applyFill="1" applyBorder="1" applyAlignment="1">
      <alignment/>
    </xf>
    <xf numFmtId="38" fontId="0" fillId="0" borderId="14" xfId="17" applyBorder="1" applyAlignment="1">
      <alignment/>
    </xf>
    <xf numFmtId="38" fontId="0" fillId="0" borderId="11" xfId="17" applyBorder="1" applyAlignment="1">
      <alignment/>
    </xf>
    <xf numFmtId="38" fontId="0" fillId="2" borderId="5" xfId="17" applyFill="1" applyBorder="1" applyAlignment="1">
      <alignment/>
    </xf>
    <xf numFmtId="38" fontId="0" fillId="0" borderId="2" xfId="17" applyBorder="1" applyAlignment="1">
      <alignment/>
    </xf>
    <xf numFmtId="38" fontId="0" fillId="0" borderId="7" xfId="17" applyBorder="1" applyAlignment="1">
      <alignment/>
    </xf>
    <xf numFmtId="38" fontId="0" fillId="0" borderId="9" xfId="17" applyBorder="1" applyAlignment="1">
      <alignment/>
    </xf>
    <xf numFmtId="0" fontId="2" fillId="0" borderId="0" xfId="16" applyFont="1" applyAlignment="1">
      <alignment/>
    </xf>
    <xf numFmtId="0" fontId="2" fillId="3" borderId="0" xfId="16" applyFill="1" applyAlignment="1">
      <alignment/>
    </xf>
    <xf numFmtId="0" fontId="20" fillId="0" borderId="0" xfId="0" applyFont="1" applyAlignment="1">
      <alignment/>
    </xf>
    <xf numFmtId="38" fontId="0" fillId="0" borderId="6" xfId="17" applyFont="1" applyBorder="1" applyAlignment="1">
      <alignment horizontal="center"/>
    </xf>
    <xf numFmtId="0" fontId="0" fillId="5" borderId="0" xfId="0" applyFill="1" applyAlignment="1">
      <alignment/>
    </xf>
    <xf numFmtId="0" fontId="16" fillId="4" borderId="0" xfId="0" applyFont="1" applyFill="1" applyAlignment="1">
      <alignment/>
    </xf>
    <xf numFmtId="176" fontId="0" fillId="2" borderId="13" xfId="0" applyNumberFormat="1" applyFill="1" applyBorder="1" applyAlignment="1">
      <alignment/>
    </xf>
    <xf numFmtId="177" fontId="0" fillId="0" borderId="1" xfId="17" applyNumberFormat="1" applyBorder="1" applyAlignment="1">
      <alignment/>
    </xf>
    <xf numFmtId="178" fontId="0" fillId="0" borderId="1" xfId="0" applyNumberFormat="1" applyBorder="1" applyAlignment="1">
      <alignment/>
    </xf>
    <xf numFmtId="179" fontId="0" fillId="2" borderId="1" xfId="17" applyNumberFormat="1" applyFill="1" applyBorder="1" applyAlignment="1">
      <alignment/>
    </xf>
    <xf numFmtId="179" fontId="0" fillId="0" borderId="1" xfId="17" applyNumberFormat="1" applyBorder="1" applyAlignment="1">
      <alignment/>
    </xf>
    <xf numFmtId="177" fontId="0" fillId="2" borderId="1" xfId="17" applyNumberFormat="1" applyFill="1" applyBorder="1" applyAlignment="1">
      <alignment/>
    </xf>
    <xf numFmtId="38" fontId="0" fillId="2" borderId="1" xfId="17" applyFont="1" applyFill="1" applyBorder="1" applyAlignment="1">
      <alignment/>
    </xf>
    <xf numFmtId="55" fontId="0" fillId="0" borderId="1" xfId="0" applyNumberFormat="1" applyBorder="1" applyAlignment="1">
      <alignment/>
    </xf>
    <xf numFmtId="0" fontId="0" fillId="0" borderId="6" xfId="0" applyBorder="1" applyAlignment="1">
      <alignment horizontal="center"/>
    </xf>
    <xf numFmtId="0" fontId="0" fillId="0" borderId="5"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5"/>
          <c:y val="0.14525"/>
          <c:w val="0.447"/>
          <c:h val="0.6485"/>
        </c:manualLayout>
      </c:layout>
      <c:radarChart>
        <c:radarStyle val="marker"/>
        <c:varyColors val="0"/>
        <c:ser>
          <c:idx val="0"/>
          <c:order val="0"/>
          <c:tx>
            <c:strRef>
              <c:f>'簡易診断グラフ'!$B$5</c:f>
              <c:strCache>
                <c:ptCount val="1"/>
                <c:pt idx="0">
                  <c:v>基準</c:v>
                </c:pt>
              </c:strCache>
            </c:strRef>
          </c:tx>
          <c:extLst>
            <c:ext xmlns:c14="http://schemas.microsoft.com/office/drawing/2007/8/2/chart" uri="{6F2FDCE9-48DA-4B69-8628-5D25D57E5C99}">
              <c14:invertSolidFillFmt>
                <c14:spPr>
                  <a:solidFill>
                    <a:srgbClr val="000000"/>
                  </a:solidFill>
                </c14:spPr>
              </c14:invertSolidFillFmt>
            </c:ext>
          </c:extLst>
          <c:cat>
            <c:strRef>
              <c:f>'簡易診断グラフ'!$A$6:$A$8</c:f>
              <c:strCache/>
            </c:strRef>
          </c:cat>
          <c:val>
            <c:numRef>
              <c:f>'簡易診断グラフ'!$B$6:$B$8</c:f>
              <c:numCache/>
            </c:numRef>
          </c:val>
        </c:ser>
        <c:ser>
          <c:idx val="1"/>
          <c:order val="1"/>
          <c:tx>
            <c:strRef>
              <c:f>'簡易診断グラフ'!$C$5</c:f>
              <c:strCache>
                <c:ptCount val="1"/>
                <c:pt idx="0">
                  <c:v>貴社</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'簡易診断グラフ'!$A$6:$A$8</c:f>
              <c:strCache/>
            </c:strRef>
          </c:cat>
          <c:val>
            <c:numRef>
              <c:f>'簡易診断グラフ'!$C$6:$C$8</c:f>
              <c:numCache/>
            </c:numRef>
          </c:val>
        </c:ser>
        <c:axId val="32454537"/>
        <c:axId val="23655378"/>
      </c:radarChart>
      <c:catAx>
        <c:axId val="32454537"/>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655378"/>
        <c:crosses val="autoZero"/>
        <c:auto val="1"/>
        <c:lblOffset val="100"/>
        <c:noMultiLvlLbl val="0"/>
      </c:catAx>
      <c:valAx>
        <c:axId val="23655378"/>
        <c:scaling>
          <c:orientation val="minMax"/>
        </c:scaling>
        <c:axPos val="l"/>
        <c:majorGridlines/>
        <c:delete val="0"/>
        <c:numFmt formatCode="General" sourceLinked="1"/>
        <c:majorTickMark val="cross"/>
        <c:minorTickMark val="none"/>
        <c:tickLblPos val="nextTo"/>
        <c:txPr>
          <a:bodyPr/>
          <a:lstStyle/>
          <a:p>
            <a:pPr>
              <a:defRPr lang="en-US" cap="none" sz="800" b="0" i="0" u="none" baseline="0">
                <a:latin typeface="ＭＳ Ｐゴシック"/>
                <a:ea typeface="ＭＳ Ｐゴシック"/>
                <a:cs typeface="ＭＳ Ｐゴシック"/>
              </a:defRPr>
            </a:pPr>
          </a:p>
        </c:txPr>
        <c:crossAx val="32454537"/>
        <c:crossesAt val="1"/>
        <c:crossBetween val="between"/>
        <c:dispUnits/>
      </c:valAx>
      <c:spPr>
        <a:noFill/>
        <a:ln>
          <a:no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'環境家計簿連年比較'!$B$17</c:f>
              <c:strCache>
                <c:ptCount val="1"/>
                <c:pt idx="0">
                  <c:v>2003年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'環境家計簿連年比較'!$B$18:$B$27</c:f>
              <c:numCache/>
            </c:numRef>
          </c:val>
        </c:ser>
        <c:ser>
          <c:idx val="1"/>
          <c:order val="1"/>
          <c:tx>
            <c:strRef>
              <c:f>'環境家計簿連年比較'!$C$17</c:f>
              <c:strCache>
                <c:ptCount val="1"/>
                <c:pt idx="0">
                  <c:v>2004年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'環境家計簿連年比較'!$C$18:$C$27</c:f>
              <c:numCache/>
            </c:numRef>
          </c:val>
        </c:ser>
        <c:ser>
          <c:idx val="2"/>
          <c:order val="2"/>
          <c:tx>
            <c:strRef>
              <c:f>'環境家計簿連年比較'!$D$17</c:f>
              <c:strCache>
                <c:ptCount val="1"/>
                <c:pt idx="0">
                  <c:v>2005年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'環境家計簿連年比較'!$D$18:$D$27</c:f>
              <c:numCache/>
            </c:numRef>
          </c:val>
        </c:ser>
        <c:axId val="11571811"/>
        <c:axId val="37037436"/>
      </c:barChart>
      <c:catAx>
        <c:axId val="11571811"/>
        <c:scaling>
          <c:orientation val="minMax"/>
        </c:scaling>
        <c:axPos val="b"/>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37037436"/>
        <c:crosses val="autoZero"/>
        <c:auto val="1"/>
        <c:lblOffset val="100"/>
        <c:noMultiLvlLbl val="0"/>
      </c:catAx>
      <c:valAx>
        <c:axId val="37037436"/>
        <c:scaling>
          <c:orientation val="minMax"/>
        </c:scaling>
        <c:axPos val="l"/>
        <c:majorGridlines/>
        <c:delete val="0"/>
        <c:numFmt formatCode="#,##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11571811"/>
        <c:crossesAt val="1"/>
        <c:crossBetween val="between"/>
        <c:dispUnits/>
      </c:valAx>
      <c:spPr>
        <a:solidFill>
          <a:srgbClr val="C0C0C0"/>
        </a:solidFill>
        <a:ln w="12700">
          <a:solidFill>
            <a:srgbClr val="808080"/>
          </a:solidFill>
        </a:ln>
      </c:spPr>
    </c:plotArea>
    <c:legend>
      <c:legendPos val="r"/>
      <c:layout/>
      <c:overlay val="0"/>
      <c:spPr>
        <a:solidFill>
          <a:srgbClr val="C0C0C0"/>
        </a:solidFill>
      </c:spPr>
    </c:legend>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'環境家計簿連年比較'!$B$29</c:f>
              <c:strCache>
                <c:ptCount val="1"/>
                <c:pt idx="0">
                  <c:v>2003年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'環境家計簿連年比較'!$B$30:$B$37</c:f>
              <c:numCache/>
            </c:numRef>
          </c:val>
        </c:ser>
        <c:ser>
          <c:idx val="1"/>
          <c:order val="1"/>
          <c:tx>
            <c:strRef>
              <c:f>'環境家計簿連年比較'!$C$29</c:f>
              <c:strCache>
                <c:ptCount val="1"/>
                <c:pt idx="0">
                  <c:v>2004年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'環境家計簿連年比較'!$C$30:$C$37</c:f>
              <c:numCache/>
            </c:numRef>
          </c:val>
        </c:ser>
        <c:ser>
          <c:idx val="2"/>
          <c:order val="2"/>
          <c:tx>
            <c:strRef>
              <c:f>'環境家計簿連年比較'!$D$29</c:f>
              <c:strCache>
                <c:ptCount val="1"/>
                <c:pt idx="0">
                  <c:v>2005年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'環境家計簿連年比較'!$D$30:$D$37</c:f>
              <c:numCache/>
            </c:numRef>
          </c:val>
        </c:ser>
        <c:axId val="64901469"/>
        <c:axId val="47242310"/>
      </c:barChart>
      <c:catAx>
        <c:axId val="64901469"/>
        <c:scaling>
          <c:orientation val="minMax"/>
        </c:scaling>
        <c:axPos val="b"/>
        <c:delete val="0"/>
        <c:numFmt formatCode="General" sourceLinked="1"/>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47242310"/>
        <c:crosses val="autoZero"/>
        <c:auto val="1"/>
        <c:lblOffset val="100"/>
        <c:noMultiLvlLbl val="0"/>
      </c:catAx>
      <c:valAx>
        <c:axId val="47242310"/>
        <c:scaling>
          <c:orientation val="minMax"/>
        </c:scaling>
        <c:axPos val="l"/>
        <c:majorGridlines/>
        <c:delete val="0"/>
        <c:numFmt formatCode="#,##0_ " sourceLinked="0"/>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64901469"/>
        <c:crossesAt val="1"/>
        <c:crossBetween val="between"/>
        <c:dispUnits/>
      </c:valAx>
      <c:spPr>
        <a:solidFill>
          <a:srgbClr val="C0C0C0"/>
        </a:solidFill>
        <a:ln w="12700">
          <a:solidFill>
            <a:srgbClr val="808080"/>
          </a:solidFill>
        </a:ln>
      </c:spPr>
    </c:plotArea>
    <c:legend>
      <c:legendPos val="r"/>
      <c:layout/>
      <c:overlay val="0"/>
      <c:spPr>
        <a:solidFill>
          <a:srgbClr val="C0C0C0"/>
        </a:solidFill>
      </c:spPr>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45</xdr:row>
      <xdr:rowOff>95250</xdr:rowOff>
    </xdr:from>
    <xdr:to>
      <xdr:col>4</xdr:col>
      <xdr:colOff>247650</xdr:colOff>
      <xdr:row>45</xdr:row>
      <xdr:rowOff>95250</xdr:rowOff>
    </xdr:to>
    <xdr:sp>
      <xdr:nvSpPr>
        <xdr:cNvPr id="1" name="Line 1"/>
        <xdr:cNvSpPr>
          <a:spLocks/>
        </xdr:cNvSpPr>
      </xdr:nvSpPr>
      <xdr:spPr>
        <a:xfrm>
          <a:off x="6562725" y="77057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26</xdr:row>
      <xdr:rowOff>76200</xdr:rowOff>
    </xdr:from>
    <xdr:to>
      <xdr:col>4</xdr:col>
      <xdr:colOff>247650</xdr:colOff>
      <xdr:row>26</xdr:row>
      <xdr:rowOff>76200</xdr:rowOff>
    </xdr:to>
    <xdr:sp>
      <xdr:nvSpPr>
        <xdr:cNvPr id="2" name="Line 2"/>
        <xdr:cNvSpPr>
          <a:spLocks/>
        </xdr:cNvSpPr>
      </xdr:nvSpPr>
      <xdr:spPr>
        <a:xfrm>
          <a:off x="6543675" y="44291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9525</xdr:rowOff>
    </xdr:from>
    <xdr:to>
      <xdr:col>5</xdr:col>
      <xdr:colOff>895350</xdr:colOff>
      <xdr:row>42</xdr:row>
      <xdr:rowOff>0</xdr:rowOff>
    </xdr:to>
    <xdr:sp>
      <xdr:nvSpPr>
        <xdr:cNvPr id="1" name="Line 1"/>
        <xdr:cNvSpPr>
          <a:spLocks/>
        </xdr:cNvSpPr>
      </xdr:nvSpPr>
      <xdr:spPr>
        <a:xfrm>
          <a:off x="5610225" y="5667375"/>
          <a:ext cx="1571625"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4</xdr:col>
      <xdr:colOff>0</xdr:colOff>
      <xdr:row>35</xdr:row>
      <xdr:rowOff>161925</xdr:rowOff>
    </xdr:to>
    <xdr:sp>
      <xdr:nvSpPr>
        <xdr:cNvPr id="2" name="Line 2"/>
        <xdr:cNvSpPr>
          <a:spLocks/>
        </xdr:cNvSpPr>
      </xdr:nvSpPr>
      <xdr:spPr>
        <a:xfrm>
          <a:off x="4029075" y="5829300"/>
          <a:ext cx="15716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161925</xdr:rowOff>
    </xdr:from>
    <xdr:to>
      <xdr:col>7</xdr:col>
      <xdr:colOff>714375</xdr:colOff>
      <xdr:row>34</xdr:row>
      <xdr:rowOff>161925</xdr:rowOff>
    </xdr:to>
    <xdr:sp>
      <xdr:nvSpPr>
        <xdr:cNvPr id="3" name="Line 3"/>
        <xdr:cNvSpPr>
          <a:spLocks/>
        </xdr:cNvSpPr>
      </xdr:nvSpPr>
      <xdr:spPr>
        <a:xfrm>
          <a:off x="7191375" y="5819775"/>
          <a:ext cx="16478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161925</xdr:rowOff>
    </xdr:from>
    <xdr:to>
      <xdr:col>4</xdr:col>
      <xdr:colOff>9525</xdr:colOff>
      <xdr:row>39</xdr:row>
      <xdr:rowOff>0</xdr:rowOff>
    </xdr:to>
    <xdr:sp>
      <xdr:nvSpPr>
        <xdr:cNvPr id="4" name="Line 5"/>
        <xdr:cNvSpPr>
          <a:spLocks/>
        </xdr:cNvSpPr>
      </xdr:nvSpPr>
      <xdr:spPr>
        <a:xfrm>
          <a:off x="4029075" y="6505575"/>
          <a:ext cx="15811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9</xdr:row>
      <xdr:rowOff>19050</xdr:rowOff>
    </xdr:from>
    <xdr:to>
      <xdr:col>11</xdr:col>
      <xdr:colOff>152400</xdr:colOff>
      <xdr:row>33</xdr:row>
      <xdr:rowOff>57150</xdr:rowOff>
    </xdr:to>
    <xdr:graphicFrame>
      <xdr:nvGraphicFramePr>
        <xdr:cNvPr id="1" name="Chart 1"/>
        <xdr:cNvGraphicFramePr/>
      </xdr:nvGraphicFramePr>
      <xdr:xfrm>
        <a:off x="3419475" y="1562100"/>
        <a:ext cx="5934075" cy="4152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161925</xdr:rowOff>
    </xdr:from>
    <xdr:to>
      <xdr:col>2</xdr:col>
      <xdr:colOff>0</xdr:colOff>
      <xdr:row>75</xdr:row>
      <xdr:rowOff>161925</xdr:rowOff>
    </xdr:to>
    <xdr:sp>
      <xdr:nvSpPr>
        <xdr:cNvPr id="1" name="Line 1"/>
        <xdr:cNvSpPr>
          <a:spLocks/>
        </xdr:cNvSpPr>
      </xdr:nvSpPr>
      <xdr:spPr>
        <a:xfrm>
          <a:off x="5095875" y="12696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2</xdr:col>
      <xdr:colOff>0</xdr:colOff>
      <xdr:row>71</xdr:row>
      <xdr:rowOff>0</xdr:rowOff>
    </xdr:to>
    <xdr:sp>
      <xdr:nvSpPr>
        <xdr:cNvPr id="2" name="Line 2"/>
        <xdr:cNvSpPr>
          <a:spLocks/>
        </xdr:cNvSpPr>
      </xdr:nvSpPr>
      <xdr:spPr>
        <a:xfrm>
          <a:off x="5095875" y="11839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74</xdr:row>
      <xdr:rowOff>161925</xdr:rowOff>
    </xdr:from>
    <xdr:to>
      <xdr:col>2</xdr:col>
      <xdr:colOff>0</xdr:colOff>
      <xdr:row>75</xdr:row>
      <xdr:rowOff>161925</xdr:rowOff>
    </xdr:to>
    <xdr:sp>
      <xdr:nvSpPr>
        <xdr:cNvPr id="3" name="Line 3"/>
        <xdr:cNvSpPr>
          <a:spLocks/>
        </xdr:cNvSpPr>
      </xdr:nvSpPr>
      <xdr:spPr>
        <a:xfrm>
          <a:off x="5095875" y="12696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2</xdr:col>
      <xdr:colOff>0</xdr:colOff>
      <xdr:row>71</xdr:row>
      <xdr:rowOff>0</xdr:rowOff>
    </xdr:to>
    <xdr:sp>
      <xdr:nvSpPr>
        <xdr:cNvPr id="4" name="Line 4"/>
        <xdr:cNvSpPr>
          <a:spLocks/>
        </xdr:cNvSpPr>
      </xdr:nvSpPr>
      <xdr:spPr>
        <a:xfrm>
          <a:off x="5095875" y="11839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6</xdr:row>
      <xdr:rowOff>76200</xdr:rowOff>
    </xdr:from>
    <xdr:to>
      <xdr:col>15</xdr:col>
      <xdr:colOff>200025</xdr:colOff>
      <xdr:row>24</xdr:row>
      <xdr:rowOff>123825</xdr:rowOff>
    </xdr:to>
    <xdr:graphicFrame>
      <xdr:nvGraphicFramePr>
        <xdr:cNvPr id="1" name="Chart 1"/>
        <xdr:cNvGraphicFramePr/>
      </xdr:nvGraphicFramePr>
      <xdr:xfrm>
        <a:off x="3886200" y="1104900"/>
        <a:ext cx="7458075" cy="31623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28</xdr:row>
      <xdr:rowOff>57150</xdr:rowOff>
    </xdr:from>
    <xdr:to>
      <xdr:col>14</xdr:col>
      <xdr:colOff>581025</xdr:colOff>
      <xdr:row>44</xdr:row>
      <xdr:rowOff>28575</xdr:rowOff>
    </xdr:to>
    <xdr:graphicFrame>
      <xdr:nvGraphicFramePr>
        <xdr:cNvPr id="2" name="Chart 2"/>
        <xdr:cNvGraphicFramePr/>
      </xdr:nvGraphicFramePr>
      <xdr:xfrm>
        <a:off x="3867150" y="4895850"/>
        <a:ext cx="7172325" cy="2724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161925</xdr:rowOff>
    </xdr:from>
    <xdr:to>
      <xdr:col>3</xdr:col>
      <xdr:colOff>685800</xdr:colOff>
      <xdr:row>75</xdr:row>
      <xdr:rowOff>161925</xdr:rowOff>
    </xdr:to>
    <xdr:sp>
      <xdr:nvSpPr>
        <xdr:cNvPr id="1" name="Line 3"/>
        <xdr:cNvSpPr>
          <a:spLocks/>
        </xdr:cNvSpPr>
      </xdr:nvSpPr>
      <xdr:spPr>
        <a:xfrm>
          <a:off x="5095875" y="12734925"/>
          <a:ext cx="15716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4</xdr:col>
      <xdr:colOff>0</xdr:colOff>
      <xdr:row>71</xdr:row>
      <xdr:rowOff>0</xdr:rowOff>
    </xdr:to>
    <xdr:sp>
      <xdr:nvSpPr>
        <xdr:cNvPr id="2" name="Line 4"/>
        <xdr:cNvSpPr>
          <a:spLocks/>
        </xdr:cNvSpPr>
      </xdr:nvSpPr>
      <xdr:spPr>
        <a:xfrm>
          <a:off x="5095875" y="11877675"/>
          <a:ext cx="15716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6"/>
  <sheetViews>
    <sheetView workbookViewId="0" topLeftCell="A1">
      <selection activeCell="F3" sqref="F3"/>
    </sheetView>
  </sheetViews>
  <sheetFormatPr defaultColWidth="9.00390625" defaultRowHeight="13.5"/>
  <cols>
    <col min="2" max="2" width="13.00390625" style="0" bestFit="1" customWidth="1"/>
    <col min="9" max="9" width="10.25390625" style="0" bestFit="1" customWidth="1"/>
  </cols>
  <sheetData>
    <row r="2" spans="1:11" ht="13.5">
      <c r="A2" t="s">
        <v>19</v>
      </c>
      <c r="B2" s="39" t="s">
        <v>359</v>
      </c>
      <c r="E2" t="s">
        <v>212</v>
      </c>
      <c r="F2" s="39" t="s">
        <v>362</v>
      </c>
      <c r="I2" t="s">
        <v>349</v>
      </c>
      <c r="J2" s="94"/>
      <c r="K2" t="s">
        <v>350</v>
      </c>
    </row>
    <row r="3" ht="13.5">
      <c r="I3" t="s">
        <v>351</v>
      </c>
    </row>
    <row r="5" ht="13.5">
      <c r="B5" s="52" t="s">
        <v>214</v>
      </c>
    </row>
    <row r="7" ht="13.5">
      <c r="B7" s="52" t="s">
        <v>215</v>
      </c>
    </row>
    <row r="9" ht="13.5">
      <c r="B9" s="52" t="s">
        <v>216</v>
      </c>
    </row>
    <row r="12" ht="13.5">
      <c r="B12" s="1" t="s">
        <v>246</v>
      </c>
    </row>
    <row r="14" ht="13.5">
      <c r="B14" s="90" t="s">
        <v>309</v>
      </c>
    </row>
    <row r="16" ht="13.5">
      <c r="B16" s="52" t="s">
        <v>310</v>
      </c>
    </row>
  </sheetData>
  <hyperlinks>
    <hyperlink ref="B5" location="環境簡易診断表1!A1" display="環境簡易診断作成"/>
    <hyperlink ref="B7" location="環境影響評価連年比較!A1" display="環境影響評価連年比較表作成"/>
    <hyperlink ref="B9" location="簡易診断グラフ!A1" display="簡易診断グラフ出力"/>
    <hyperlink ref="B14" location="環境家計簿月次!A1" display="簡易家計簿月次表作成"/>
    <hyperlink ref="B16" location="環境家計簿連年比較!A1" display="環境家計簿連年比較表作成"/>
  </hyperlinks>
  <printOptions/>
  <pageMargins left="0.75" right="0.75" top="1" bottom="1" header="0.512" footer="0.512"/>
  <pageSetup horizontalDpi="300" verticalDpi="300" orientation="landscape" paperSize="9" r:id="rId1"/>
  <headerFooter alignWithMargins="0">
    <oddHeader>&amp;C環境プランナー報告書附属表</oddHeader>
    <oddFooter>&amp;C- 1 -</oddFooter>
  </headerFooter>
</worksheet>
</file>

<file path=xl/worksheets/sheet10.xml><?xml version="1.0" encoding="utf-8"?>
<worksheet xmlns="http://schemas.openxmlformats.org/spreadsheetml/2006/main" xmlns:r="http://schemas.openxmlformats.org/officeDocument/2006/relationships">
  <dimension ref="A1:F39"/>
  <sheetViews>
    <sheetView zoomScale="80" zoomScaleNormal="80" workbookViewId="0" topLeftCell="A7">
      <selection activeCell="B7" sqref="B7:C39"/>
    </sheetView>
  </sheetViews>
  <sheetFormatPr defaultColWidth="9.00390625" defaultRowHeight="13.5"/>
  <cols>
    <col min="1" max="1" width="15.375" style="0" bestFit="1" customWidth="1"/>
    <col min="2" max="4" width="10.625" style="0" bestFit="1" customWidth="1"/>
  </cols>
  <sheetData>
    <row r="1" ht="13.5">
      <c r="A1" s="52" t="s">
        <v>311</v>
      </c>
    </row>
    <row r="3" ht="13.5">
      <c r="A3" t="str">
        <f>'環境家計簿月次'!A3</f>
        <v>株式会社ベルエール 様</v>
      </c>
    </row>
    <row r="5" spans="2:4" ht="13.5">
      <c r="B5" t="s">
        <v>346</v>
      </c>
      <c r="C5" t="s">
        <v>239</v>
      </c>
      <c r="D5" t="s">
        <v>213</v>
      </c>
    </row>
    <row r="6" spans="1:6" ht="13.5">
      <c r="A6" s="2" t="s">
        <v>238</v>
      </c>
      <c r="B6" s="2" t="s">
        <v>225</v>
      </c>
      <c r="C6" s="2" t="s">
        <v>225</v>
      </c>
      <c r="D6" s="2" t="s">
        <v>225</v>
      </c>
      <c r="F6" t="s">
        <v>321</v>
      </c>
    </row>
    <row r="7" spans="1:4" ht="13.5">
      <c r="A7" s="2" t="s">
        <v>219</v>
      </c>
      <c r="B7" s="42">
        <v>96779</v>
      </c>
      <c r="C7" s="42">
        <v>96274</v>
      </c>
      <c r="D7" s="42">
        <v>97750</v>
      </c>
    </row>
    <row r="8" spans="1:4" ht="14.25">
      <c r="A8" s="2" t="s">
        <v>220</v>
      </c>
      <c r="B8" s="42"/>
      <c r="C8" s="42"/>
      <c r="D8" s="42"/>
    </row>
    <row r="9" spans="1:4" ht="14.25">
      <c r="A9" s="54" t="s">
        <v>308</v>
      </c>
      <c r="B9" s="42"/>
      <c r="C9" s="42"/>
      <c r="D9" s="42"/>
    </row>
    <row r="10" spans="1:4" ht="14.25">
      <c r="A10" s="2" t="s">
        <v>221</v>
      </c>
      <c r="B10" s="42">
        <v>229</v>
      </c>
      <c r="C10" s="42">
        <v>150</v>
      </c>
      <c r="D10" s="42">
        <v>317</v>
      </c>
    </row>
    <row r="11" spans="1:4" ht="13.5">
      <c r="A11" s="2" t="s">
        <v>222</v>
      </c>
      <c r="B11" s="42"/>
      <c r="C11" s="42"/>
      <c r="D11" s="42"/>
    </row>
    <row r="12" spans="1:4" ht="13.5">
      <c r="A12" s="2" t="s">
        <v>223</v>
      </c>
      <c r="B12" s="42">
        <v>1207</v>
      </c>
      <c r="C12" s="42">
        <v>1258</v>
      </c>
      <c r="D12" s="42">
        <v>1052</v>
      </c>
    </row>
    <row r="13" spans="1:4" ht="13.5">
      <c r="A13" s="2" t="s">
        <v>224</v>
      </c>
      <c r="B13" s="42"/>
      <c r="C13" s="42"/>
      <c r="D13" s="42"/>
    </row>
    <row r="14" spans="1:4" ht="13.5">
      <c r="A14" s="2" t="s">
        <v>315</v>
      </c>
      <c r="B14" s="42"/>
      <c r="C14" s="42"/>
      <c r="D14" s="42"/>
    </row>
    <row r="15" spans="1:4" ht="13.5">
      <c r="A15" s="2" t="s">
        <v>316</v>
      </c>
      <c r="B15" s="42"/>
      <c r="C15" s="42"/>
      <c r="D15" s="42"/>
    </row>
    <row r="17" spans="2:4" ht="13.5">
      <c r="B17" t="s">
        <v>346</v>
      </c>
      <c r="C17" t="s">
        <v>239</v>
      </c>
      <c r="D17" t="s">
        <v>213</v>
      </c>
    </row>
    <row r="18" spans="1:4" ht="13.5">
      <c r="A18" s="2" t="s">
        <v>238</v>
      </c>
      <c r="B18" s="2" t="s">
        <v>343</v>
      </c>
      <c r="C18" s="2" t="s">
        <v>321</v>
      </c>
      <c r="D18" s="2" t="s">
        <v>343</v>
      </c>
    </row>
    <row r="19" spans="1:4" ht="13.5">
      <c r="A19" s="2" t="s">
        <v>226</v>
      </c>
      <c r="B19" s="42">
        <v>2348098</v>
      </c>
      <c r="C19" s="42">
        <v>2338719</v>
      </c>
      <c r="D19" s="42">
        <v>2271507</v>
      </c>
    </row>
    <row r="20" spans="1:4" ht="13.5">
      <c r="A20" s="2" t="s">
        <v>229</v>
      </c>
      <c r="B20" s="42"/>
      <c r="C20" s="42"/>
      <c r="D20" s="42"/>
    </row>
    <row r="21" spans="1:4" ht="13.5">
      <c r="A21" s="54" t="s">
        <v>344</v>
      </c>
      <c r="B21" s="42"/>
      <c r="C21" s="42"/>
      <c r="D21" s="42"/>
    </row>
    <row r="22" spans="1:4" ht="13.5">
      <c r="A22" s="2" t="s">
        <v>307</v>
      </c>
      <c r="B22" s="42">
        <v>70323</v>
      </c>
      <c r="C22" s="42">
        <v>58926</v>
      </c>
      <c r="D22" s="42">
        <v>93375</v>
      </c>
    </row>
    <row r="23" spans="1:4" ht="13.5">
      <c r="A23" s="2" t="s">
        <v>233</v>
      </c>
      <c r="B23" s="42"/>
      <c r="C23" s="42"/>
      <c r="D23" s="42"/>
    </row>
    <row r="24" spans="1:4" ht="13.5">
      <c r="A24" s="2" t="s">
        <v>234</v>
      </c>
      <c r="B24" s="42">
        <v>133424</v>
      </c>
      <c r="C24" s="42">
        <v>140779</v>
      </c>
      <c r="D24" s="42">
        <v>131493</v>
      </c>
    </row>
    <row r="25" spans="1:4" ht="13.5">
      <c r="A25" s="2" t="s">
        <v>235</v>
      </c>
      <c r="B25" s="42"/>
      <c r="C25" s="42"/>
      <c r="D25" s="42"/>
    </row>
    <row r="26" spans="1:4" ht="13.5">
      <c r="A26" s="2" t="s">
        <v>312</v>
      </c>
      <c r="B26" s="42"/>
      <c r="C26" s="42"/>
      <c r="D26" s="42"/>
    </row>
    <row r="27" spans="1:4" ht="13.5">
      <c r="A27" s="2" t="s">
        <v>313</v>
      </c>
      <c r="B27" s="42"/>
      <c r="C27" s="42"/>
      <c r="D27" s="42"/>
    </row>
    <row r="28" ht="14.25">
      <c r="F28" s="11" t="s">
        <v>329</v>
      </c>
    </row>
    <row r="29" spans="2:4" ht="13.5">
      <c r="B29" t="s">
        <v>346</v>
      </c>
      <c r="C29" t="s">
        <v>239</v>
      </c>
      <c r="D29" t="s">
        <v>213</v>
      </c>
    </row>
    <row r="30" spans="1:4" ht="14.25">
      <c r="A30" s="2" t="s">
        <v>238</v>
      </c>
      <c r="B30" s="2" t="s">
        <v>329</v>
      </c>
      <c r="C30" s="2" t="s">
        <v>329</v>
      </c>
      <c r="D30" s="2" t="s">
        <v>329</v>
      </c>
    </row>
    <row r="31" spans="1:4" ht="13.5">
      <c r="A31" s="2" t="s">
        <v>226</v>
      </c>
      <c r="B31" s="42">
        <v>36582</v>
      </c>
      <c r="C31" s="42">
        <v>36392</v>
      </c>
      <c r="D31" s="42">
        <v>36950</v>
      </c>
    </row>
    <row r="32" spans="1:4" ht="13.5">
      <c r="A32" s="2" t="s">
        <v>229</v>
      </c>
      <c r="B32" s="42"/>
      <c r="C32" s="42"/>
      <c r="D32" s="42"/>
    </row>
    <row r="33" spans="1:4" ht="13.5">
      <c r="A33" s="54" t="s">
        <v>344</v>
      </c>
      <c r="B33" s="42"/>
      <c r="C33" s="42"/>
      <c r="D33" s="42"/>
    </row>
    <row r="34" spans="1:4" ht="13.5">
      <c r="A34" s="2" t="s">
        <v>307</v>
      </c>
      <c r="B34" s="42"/>
      <c r="C34" s="42"/>
      <c r="D34" s="42"/>
    </row>
    <row r="35" spans="1:4" ht="13.5">
      <c r="A35" s="2" t="s">
        <v>233</v>
      </c>
      <c r="B35" s="42"/>
      <c r="C35" s="42"/>
      <c r="D35" s="42"/>
    </row>
    <row r="36" spans="1:4" ht="13.5">
      <c r="A36" s="2" t="s">
        <v>234</v>
      </c>
      <c r="B36" s="42">
        <v>2802</v>
      </c>
      <c r="C36" s="42">
        <v>2918</v>
      </c>
      <c r="D36" s="42">
        <v>2442</v>
      </c>
    </row>
    <row r="37" spans="1:4" ht="13.5">
      <c r="A37" s="2" t="s">
        <v>235</v>
      </c>
      <c r="B37" s="42"/>
      <c r="C37" s="42"/>
      <c r="D37" s="42"/>
    </row>
    <row r="38" spans="1:4" ht="13.5">
      <c r="A38" s="2" t="s">
        <v>312</v>
      </c>
      <c r="B38" s="42"/>
      <c r="C38" s="42"/>
      <c r="D38" s="42"/>
    </row>
    <row r="39" spans="1:4" ht="13.5">
      <c r="A39" s="2" t="s">
        <v>313</v>
      </c>
      <c r="B39" s="2"/>
      <c r="C39" s="2"/>
      <c r="D39" s="2"/>
    </row>
  </sheetData>
  <hyperlinks>
    <hyperlink ref="A1" location="開始!A1" display="開始シートへ"/>
  </hyperlinks>
  <printOptions/>
  <pageMargins left="0.75" right="0.75" top="0.65" bottom="0.84" header="0.27" footer="0.44"/>
  <pageSetup horizontalDpi="300" verticalDpi="300" orientation="landscape" paperSize="9" scale="85" r:id="rId2"/>
  <headerFooter alignWithMargins="0">
    <oddHeader>&amp;C環境プランナー報告書附属表</oddHeader>
    <oddFooter>&amp;C- 11 -</oddFooter>
  </headerFooter>
  <drawing r:id="rId1"/>
</worksheet>
</file>

<file path=xl/worksheets/sheet11.xml><?xml version="1.0" encoding="utf-8"?>
<worksheet xmlns="http://schemas.openxmlformats.org/spreadsheetml/2006/main" xmlns:r="http://schemas.openxmlformats.org/officeDocument/2006/relationships">
  <dimension ref="A2:F30"/>
  <sheetViews>
    <sheetView zoomScale="80" zoomScaleNormal="80" workbookViewId="0" topLeftCell="A1">
      <selection activeCell="A28" sqref="A28"/>
    </sheetView>
  </sheetViews>
  <sheetFormatPr defaultColWidth="9.00390625" defaultRowHeight="13.5"/>
  <cols>
    <col min="1" max="1" width="16.125" style="12" customWidth="1"/>
    <col min="2" max="6" width="19.125" style="12" customWidth="1"/>
    <col min="7" max="16384" width="9.00390625" style="12" customWidth="1"/>
  </cols>
  <sheetData>
    <row r="2" spans="1:6" ht="13.5">
      <c r="A2" s="70" t="s">
        <v>256</v>
      </c>
      <c r="B2" s="71">
        <v>1</v>
      </c>
      <c r="C2" s="71">
        <v>2</v>
      </c>
      <c r="D2" s="71">
        <v>3</v>
      </c>
      <c r="E2" s="71">
        <v>4</v>
      </c>
      <c r="F2" s="71">
        <v>5</v>
      </c>
    </row>
    <row r="3" spans="1:6" ht="13.5">
      <c r="A3" s="70" t="s">
        <v>257</v>
      </c>
      <c r="B3" s="70" t="s">
        <v>258</v>
      </c>
      <c r="C3" s="70" t="s">
        <v>259</v>
      </c>
      <c r="D3" s="70" t="s">
        <v>260</v>
      </c>
      <c r="E3" s="70" t="s">
        <v>261</v>
      </c>
      <c r="F3" s="70" t="s">
        <v>262</v>
      </c>
    </row>
    <row r="5" spans="1:6" ht="13.5">
      <c r="A5" s="70" t="s">
        <v>253</v>
      </c>
      <c r="B5" s="71">
        <v>1</v>
      </c>
      <c r="C5" s="71">
        <v>2</v>
      </c>
      <c r="D5" s="71">
        <v>3</v>
      </c>
      <c r="E5" s="71">
        <v>4</v>
      </c>
      <c r="F5" s="71">
        <v>5</v>
      </c>
    </row>
    <row r="6" spans="1:6" ht="13.5">
      <c r="A6" s="70" t="s">
        <v>263</v>
      </c>
      <c r="B6" s="70" t="s">
        <v>266</v>
      </c>
      <c r="C6" s="70" t="s">
        <v>267</v>
      </c>
      <c r="D6" s="70" t="s">
        <v>268</v>
      </c>
      <c r="E6" s="70" t="s">
        <v>269</v>
      </c>
      <c r="F6" s="70" t="s">
        <v>270</v>
      </c>
    </row>
    <row r="7" spans="1:6" ht="13.5">
      <c r="A7" s="70" t="s">
        <v>264</v>
      </c>
      <c r="B7" s="70" t="s">
        <v>266</v>
      </c>
      <c r="C7" s="70" t="s">
        <v>276</v>
      </c>
      <c r="D7" s="70" t="s">
        <v>277</v>
      </c>
      <c r="E7" s="70" t="s">
        <v>278</v>
      </c>
      <c r="F7" s="70" t="s">
        <v>275</v>
      </c>
    </row>
    <row r="8" spans="1:6" ht="13.5">
      <c r="A8" s="70" t="s">
        <v>265</v>
      </c>
      <c r="B8" s="70" t="s">
        <v>266</v>
      </c>
      <c r="C8" s="70" t="s">
        <v>271</v>
      </c>
      <c r="D8" s="70" t="s">
        <v>272</v>
      </c>
      <c r="E8" s="70" t="s">
        <v>273</v>
      </c>
      <c r="F8" s="70" t="s">
        <v>274</v>
      </c>
    </row>
    <row r="11" spans="1:6" ht="13.5">
      <c r="A11" s="70" t="s">
        <v>279</v>
      </c>
      <c r="B11" s="71">
        <v>1</v>
      </c>
      <c r="C11" s="71">
        <v>2</v>
      </c>
      <c r="D11" s="71">
        <v>3</v>
      </c>
      <c r="E11" s="71">
        <v>4</v>
      </c>
      <c r="F11" s="71">
        <v>5</v>
      </c>
    </row>
    <row r="12" spans="1:6" ht="13.5">
      <c r="A12" s="70" t="s">
        <v>280</v>
      </c>
      <c r="B12" s="70" t="s">
        <v>281</v>
      </c>
      <c r="C12" s="70" t="s">
        <v>282</v>
      </c>
      <c r="D12" s="70" t="s">
        <v>283</v>
      </c>
      <c r="E12" s="70" t="s">
        <v>284</v>
      </c>
      <c r="F12" s="70" t="s">
        <v>285</v>
      </c>
    </row>
    <row r="13" spans="1:6" ht="13.5">
      <c r="A13" s="70" t="s">
        <v>292</v>
      </c>
      <c r="B13" s="70" t="s">
        <v>286</v>
      </c>
      <c r="C13" s="70" t="s">
        <v>287</v>
      </c>
      <c r="D13" s="70" t="s">
        <v>288</v>
      </c>
      <c r="E13" s="70" t="s">
        <v>289</v>
      </c>
      <c r="F13" s="70" t="s">
        <v>290</v>
      </c>
    </row>
    <row r="15" ht="13.5">
      <c r="B15" s="12" t="s">
        <v>291</v>
      </c>
    </row>
    <row r="17" spans="1:6" ht="13.5">
      <c r="A17" s="70" t="s">
        <v>300</v>
      </c>
      <c r="B17" s="71" t="s">
        <v>293</v>
      </c>
      <c r="C17" s="71" t="s">
        <v>294</v>
      </c>
      <c r="D17" s="71" t="s">
        <v>295</v>
      </c>
      <c r="E17" s="71" t="s">
        <v>296</v>
      </c>
      <c r="F17" s="71" t="s">
        <v>297</v>
      </c>
    </row>
    <row r="18" spans="1:6" ht="13.5">
      <c r="A18" s="70" t="s">
        <v>280</v>
      </c>
      <c r="B18" s="70" t="s">
        <v>281</v>
      </c>
      <c r="C18" s="70" t="s">
        <v>282</v>
      </c>
      <c r="D18" s="70" t="s">
        <v>283</v>
      </c>
      <c r="E18" s="70" t="s">
        <v>284</v>
      </c>
      <c r="F18" s="70" t="s">
        <v>285</v>
      </c>
    </row>
    <row r="19" spans="1:6" ht="13.5">
      <c r="A19" s="70" t="s">
        <v>253</v>
      </c>
      <c r="B19" s="70" t="s">
        <v>298</v>
      </c>
      <c r="C19" s="70" t="s">
        <v>299</v>
      </c>
      <c r="D19" s="70" t="s">
        <v>301</v>
      </c>
      <c r="E19" s="70" t="s">
        <v>302</v>
      </c>
      <c r="F19" s="70" t="s">
        <v>303</v>
      </c>
    </row>
    <row r="21" ht="13.5">
      <c r="B21" s="12" t="s">
        <v>304</v>
      </c>
    </row>
    <row r="23" ht="13.5">
      <c r="B23" s="12" t="s">
        <v>305</v>
      </c>
    </row>
    <row r="25" ht="13.5">
      <c r="B25" s="12" t="s">
        <v>318</v>
      </c>
    </row>
    <row r="28" ht="13.5">
      <c r="A28" s="91" t="s">
        <v>64</v>
      </c>
    </row>
    <row r="30" ht="13.5">
      <c r="A30" s="1" t="s">
        <v>348</v>
      </c>
    </row>
  </sheetData>
  <hyperlinks>
    <hyperlink ref="A28" location="環境簡易診断表2!A1" display="表2へ"/>
  </hyperlinks>
  <printOptions/>
  <pageMargins left="0.36" right="0.25" top="1" bottom="1" header="0.512" footer="0.512"/>
  <pageSetup orientation="landscape" paperSize="9" r:id="rId1"/>
  <headerFooter alignWithMargins="0">
    <oddHeader>&amp;Cリスクマネジメント解説</oddHeader>
  </headerFooter>
</worksheet>
</file>

<file path=xl/worksheets/sheet12.xml><?xml version="1.0" encoding="utf-8"?>
<worksheet xmlns="http://schemas.openxmlformats.org/spreadsheetml/2006/main" xmlns:r="http://schemas.openxmlformats.org/officeDocument/2006/relationships">
  <dimension ref="A1:B40"/>
  <sheetViews>
    <sheetView workbookViewId="0" topLeftCell="A13">
      <selection activeCell="B1" sqref="B1"/>
    </sheetView>
  </sheetViews>
  <sheetFormatPr defaultColWidth="9.00390625" defaultRowHeight="13.5"/>
  <cols>
    <col min="1" max="1" width="15.375" style="0" bestFit="1" customWidth="1"/>
    <col min="2" max="2" width="10.625" style="0" bestFit="1" customWidth="1"/>
  </cols>
  <sheetData>
    <row r="1" spans="1:2" ht="13.5">
      <c r="A1" s="52" t="s">
        <v>311</v>
      </c>
      <c r="B1" s="1" t="s">
        <v>347</v>
      </c>
    </row>
    <row r="4" ht="13.5">
      <c r="A4" t="str">
        <f>'開始'!B2&amp;" 様"</f>
        <v>株式会社ベルエール 様</v>
      </c>
    </row>
    <row r="6" ht="13.5">
      <c r="B6" t="str">
        <f>'開始'!F2</f>
        <v>2005年度</v>
      </c>
    </row>
    <row r="7" spans="1:2" ht="13.5">
      <c r="A7" s="2" t="s">
        <v>238</v>
      </c>
      <c r="B7" s="2" t="s">
        <v>225</v>
      </c>
    </row>
    <row r="8" spans="1:2" ht="13.5">
      <c r="A8" s="2" t="s">
        <v>219</v>
      </c>
      <c r="B8" s="42">
        <f>'環境家計簿年間'!C7</f>
        <v>97750</v>
      </c>
    </row>
    <row r="9" spans="1:2" ht="14.25">
      <c r="A9" s="2" t="s">
        <v>220</v>
      </c>
      <c r="B9" s="42">
        <f>'環境家計簿年間'!C8</f>
        <v>0</v>
      </c>
    </row>
    <row r="10" spans="1:2" ht="14.25">
      <c r="A10" s="54" t="s">
        <v>308</v>
      </c>
      <c r="B10" s="42">
        <f>'環境家計簿年間'!C9</f>
        <v>0</v>
      </c>
    </row>
    <row r="11" spans="1:2" ht="14.25">
      <c r="A11" s="2" t="s">
        <v>221</v>
      </c>
      <c r="B11" s="42">
        <f>'環境家計簿年間'!C10</f>
        <v>317</v>
      </c>
    </row>
    <row r="12" spans="1:2" ht="13.5">
      <c r="A12" s="2" t="s">
        <v>222</v>
      </c>
      <c r="B12" s="42">
        <f>'環境家計簿年間'!C11</f>
        <v>0</v>
      </c>
    </row>
    <row r="13" spans="1:2" ht="13.5">
      <c r="A13" s="2" t="s">
        <v>223</v>
      </c>
      <c r="B13" s="42">
        <f>'環境家計簿年間'!C12</f>
        <v>1051.65</v>
      </c>
    </row>
    <row r="14" spans="1:2" ht="13.5">
      <c r="A14" s="2" t="s">
        <v>224</v>
      </c>
      <c r="B14" s="42">
        <f>'環境家計簿年間'!C13</f>
        <v>0</v>
      </c>
    </row>
    <row r="15" spans="1:2" ht="13.5">
      <c r="A15" s="2" t="s">
        <v>315</v>
      </c>
      <c r="B15" s="42">
        <f>'環境家計簿年間'!C14</f>
        <v>0</v>
      </c>
    </row>
    <row r="16" spans="1:2" ht="13.5">
      <c r="A16" s="2" t="s">
        <v>316</v>
      </c>
      <c r="B16" s="42">
        <f>'環境家計簿年間'!C15</f>
        <v>0</v>
      </c>
    </row>
    <row r="18" ht="13.5">
      <c r="B18" t="str">
        <f>B6</f>
        <v>2005年度</v>
      </c>
    </row>
    <row r="19" spans="1:2" ht="13.5">
      <c r="A19" s="2" t="s">
        <v>238</v>
      </c>
      <c r="B19" s="2" t="s">
        <v>343</v>
      </c>
    </row>
    <row r="20" spans="1:2" ht="13.5">
      <c r="A20" s="2" t="s">
        <v>226</v>
      </c>
      <c r="B20" s="42">
        <f>'環境家計簿年間'!D7</f>
        <v>2271060</v>
      </c>
    </row>
    <row r="21" spans="1:2" ht="13.5">
      <c r="A21" s="2" t="s">
        <v>229</v>
      </c>
      <c r="B21" s="42">
        <f>'環境家計簿年間'!D8</f>
        <v>0</v>
      </c>
    </row>
    <row r="22" spans="1:2" ht="13.5">
      <c r="A22" s="54" t="s">
        <v>344</v>
      </c>
      <c r="B22" s="42">
        <f>'環境家計簿年間'!D9</f>
        <v>0</v>
      </c>
    </row>
    <row r="23" spans="1:2" ht="13.5">
      <c r="A23" s="2" t="s">
        <v>307</v>
      </c>
      <c r="B23" s="42">
        <f>'環境家計簿年間'!D10</f>
        <v>93375</v>
      </c>
    </row>
    <row r="24" spans="1:2" ht="13.5">
      <c r="A24" s="2" t="s">
        <v>233</v>
      </c>
      <c r="B24" s="42">
        <f>'環境家計簿年間'!D11</f>
        <v>0</v>
      </c>
    </row>
    <row r="25" spans="1:2" ht="13.5">
      <c r="A25" s="2" t="s">
        <v>234</v>
      </c>
      <c r="B25" s="42">
        <f>'環境家計簿年間'!D12</f>
        <v>131492</v>
      </c>
    </row>
    <row r="26" spans="1:2" ht="13.5">
      <c r="A26" s="2" t="s">
        <v>235</v>
      </c>
      <c r="B26" s="42">
        <f>'環境家計簿年間'!D13</f>
        <v>0</v>
      </c>
    </row>
    <row r="27" spans="1:2" ht="13.5">
      <c r="A27" s="2" t="s">
        <v>312</v>
      </c>
      <c r="B27" s="42">
        <f>'環境家計簿年間'!D14</f>
        <v>0</v>
      </c>
    </row>
    <row r="28" spans="1:2" ht="13.5">
      <c r="A28" s="2" t="s">
        <v>313</v>
      </c>
      <c r="B28" s="42">
        <f>'環境家計簿年間'!D15</f>
        <v>0</v>
      </c>
    </row>
    <row r="30" ht="13.5">
      <c r="B30" t="str">
        <f>B6</f>
        <v>2005年度</v>
      </c>
    </row>
    <row r="31" spans="1:2" ht="14.25">
      <c r="A31" s="2" t="s">
        <v>238</v>
      </c>
      <c r="B31" s="2" t="s">
        <v>329</v>
      </c>
    </row>
    <row r="32" spans="1:2" ht="13.5">
      <c r="A32" s="2" t="s">
        <v>226</v>
      </c>
      <c r="B32" s="42">
        <f>'環境家計簿年間'!E7</f>
        <v>36950</v>
      </c>
    </row>
    <row r="33" spans="1:2" ht="13.5">
      <c r="A33" s="2" t="s">
        <v>229</v>
      </c>
      <c r="B33" s="42">
        <f>'環境家計簿年間'!E8</f>
        <v>0</v>
      </c>
    </row>
    <row r="34" spans="1:2" ht="13.5">
      <c r="A34" s="54" t="s">
        <v>344</v>
      </c>
      <c r="B34" s="42">
        <f>'環境家計簿年間'!E9</f>
        <v>0</v>
      </c>
    </row>
    <row r="35" spans="1:2" ht="13.5">
      <c r="A35" s="2" t="s">
        <v>307</v>
      </c>
      <c r="B35" s="42" t="str">
        <f>'環境家計簿年間'!E10</f>
        <v>－</v>
      </c>
    </row>
    <row r="36" spans="1:2" ht="13.5">
      <c r="A36" s="2" t="s">
        <v>233</v>
      </c>
      <c r="B36" s="42">
        <f>'環境家計簿年間'!E11</f>
        <v>0</v>
      </c>
    </row>
    <row r="37" spans="1:2" ht="13.5">
      <c r="A37" s="2" t="s">
        <v>234</v>
      </c>
      <c r="B37" s="42">
        <f>'環境家計簿年間'!E12</f>
        <v>2442</v>
      </c>
    </row>
    <row r="38" spans="1:2" ht="13.5">
      <c r="A38" s="2" t="s">
        <v>235</v>
      </c>
      <c r="B38" s="42">
        <f>'環境家計簿年間'!E13</f>
        <v>0</v>
      </c>
    </row>
    <row r="39" spans="1:2" ht="13.5">
      <c r="A39" s="2" t="s">
        <v>312</v>
      </c>
      <c r="B39" s="42" t="str">
        <f>'環境家計簿年間'!E14</f>
        <v>－</v>
      </c>
    </row>
    <row r="40" spans="1:2" ht="13.5">
      <c r="A40" s="2" t="s">
        <v>313</v>
      </c>
      <c r="B40" s="42" t="str">
        <f>'環境家計簿年間'!E15</f>
        <v>－</v>
      </c>
    </row>
  </sheetData>
  <hyperlinks>
    <hyperlink ref="A1" location="開始!A1" display="開始シートへ"/>
  </hyperlinks>
  <printOptions/>
  <pageMargins left="0.75" right="0.75" top="1" bottom="1" header="0.512" footer="0.512"/>
  <pageSetup horizontalDpi="300" verticalDpi="300" orientation="landscape" paperSize="9" scale="85" r:id="rId1"/>
</worksheet>
</file>

<file path=xl/worksheets/sheet13.xml><?xml version="1.0" encoding="utf-8"?>
<worksheet xmlns="http://schemas.openxmlformats.org/spreadsheetml/2006/main" xmlns:r="http://schemas.openxmlformats.org/officeDocument/2006/relationships">
  <dimension ref="A1:D106"/>
  <sheetViews>
    <sheetView workbookViewId="0" topLeftCell="A4">
      <selection activeCell="C11" sqref="C11"/>
    </sheetView>
  </sheetViews>
  <sheetFormatPr defaultColWidth="9.00390625" defaultRowHeight="13.5"/>
  <cols>
    <col min="1" max="1" width="16.375" style="0" customWidth="1"/>
    <col min="2" max="2" width="50.50390625" style="0" customWidth="1"/>
    <col min="3" max="3" width="11.625" style="0" customWidth="1"/>
  </cols>
  <sheetData>
    <row r="1" ht="13.5">
      <c r="A1" s="1" t="s">
        <v>347</v>
      </c>
    </row>
    <row r="3" ht="4.5" customHeight="1"/>
    <row r="4" spans="1:2" ht="13.5">
      <c r="A4" s="18" t="str">
        <f>'環境影響簡易評価'!A3</f>
        <v>株式会社ベルエール 様</v>
      </c>
      <c r="B4" s="18"/>
    </row>
    <row r="6" ht="13.5">
      <c r="A6" t="s">
        <v>197</v>
      </c>
    </row>
    <row r="8" ht="13.5">
      <c r="A8" s="1" t="s">
        <v>66</v>
      </c>
    </row>
    <row r="9" spans="3:4" ht="13.5">
      <c r="C9" s="22" t="str">
        <f>'開始'!F2</f>
        <v>2005年度</v>
      </c>
      <c r="D9" s="51"/>
    </row>
    <row r="10" spans="1:4" ht="13.5">
      <c r="A10" s="2" t="s">
        <v>68</v>
      </c>
      <c r="B10" s="2" t="s">
        <v>69</v>
      </c>
      <c r="C10" s="50" t="s">
        <v>70</v>
      </c>
      <c r="D10" s="51"/>
    </row>
    <row r="11" spans="1:4" ht="13.5">
      <c r="A11" s="6"/>
      <c r="B11" s="9" t="s">
        <v>73</v>
      </c>
      <c r="C11" s="4">
        <f>'環境影響簡易評価'!C10</f>
        <v>97750</v>
      </c>
      <c r="D11" s="2" t="s">
        <v>74</v>
      </c>
    </row>
    <row r="12" spans="1:4" ht="13.5">
      <c r="A12" s="7" t="s">
        <v>87</v>
      </c>
      <c r="B12" s="9" t="s">
        <v>76</v>
      </c>
      <c r="C12" s="4">
        <f>'環境影響簡易評価'!C11</f>
        <v>0</v>
      </c>
      <c r="D12" s="2" t="s">
        <v>75</v>
      </c>
    </row>
    <row r="13" spans="1:4" ht="13.5">
      <c r="A13" s="7" t="s">
        <v>88</v>
      </c>
      <c r="B13" s="9" t="s">
        <v>77</v>
      </c>
      <c r="C13" s="4">
        <f>'環境影響簡易評価'!C12</f>
        <v>0</v>
      </c>
      <c r="D13" s="2" t="s">
        <v>75</v>
      </c>
    </row>
    <row r="14" spans="1:4" ht="13.5">
      <c r="A14" s="7"/>
      <c r="B14" s="9" t="s">
        <v>78</v>
      </c>
      <c r="C14" s="4">
        <f>'環境影響簡易評価'!C13</f>
        <v>0</v>
      </c>
      <c r="D14" s="2" t="s">
        <v>75</v>
      </c>
    </row>
    <row r="15" spans="1:4" ht="13.5">
      <c r="A15" s="7"/>
      <c r="B15" s="9" t="s">
        <v>184</v>
      </c>
      <c r="C15" s="4">
        <f>'環境影響簡易評価'!C14</f>
        <v>0</v>
      </c>
      <c r="D15" s="2" t="s">
        <v>84</v>
      </c>
    </row>
    <row r="16" spans="1:4" ht="13.5">
      <c r="A16" s="7"/>
      <c r="B16" s="9" t="s">
        <v>80</v>
      </c>
      <c r="C16" s="4">
        <f>'環境影響簡易評価'!C15</f>
        <v>0</v>
      </c>
      <c r="D16" s="2" t="s">
        <v>85</v>
      </c>
    </row>
    <row r="17" spans="1:4" ht="13.5">
      <c r="A17" s="7"/>
      <c r="B17" s="9" t="s">
        <v>81</v>
      </c>
      <c r="C17" s="4">
        <f>'環境影響簡易評価'!C16</f>
        <v>1052</v>
      </c>
      <c r="D17" s="2" t="s">
        <v>75</v>
      </c>
    </row>
    <row r="18" spans="1:4" ht="13.5">
      <c r="A18" s="7"/>
      <c r="B18" s="9" t="s">
        <v>82</v>
      </c>
      <c r="C18" s="4">
        <f>'環境影響簡易評価'!C17</f>
        <v>0</v>
      </c>
      <c r="D18" s="2" t="s">
        <v>75</v>
      </c>
    </row>
    <row r="19" spans="1:4" ht="13.5">
      <c r="A19" s="7"/>
      <c r="B19" s="9" t="s">
        <v>83</v>
      </c>
      <c r="C19" s="4">
        <f>'環境影響簡易評価'!C18</f>
        <v>0</v>
      </c>
      <c r="D19" s="2" t="s">
        <v>75</v>
      </c>
    </row>
    <row r="20" spans="1:4" ht="13.5">
      <c r="A20" s="8"/>
      <c r="B20" s="10" t="s">
        <v>52</v>
      </c>
      <c r="C20" s="2">
        <f>SUM(C11:C19)</f>
        <v>98802</v>
      </c>
      <c r="D20" s="2"/>
    </row>
    <row r="21" spans="1:4" ht="13.5">
      <c r="A21" s="2" t="s">
        <v>68</v>
      </c>
      <c r="B21" s="2" t="s">
        <v>69</v>
      </c>
      <c r="C21" s="50" t="s">
        <v>71</v>
      </c>
      <c r="D21" s="51"/>
    </row>
    <row r="22" spans="1:4" ht="13.5">
      <c r="A22" s="6"/>
      <c r="B22" s="9" t="s">
        <v>73</v>
      </c>
      <c r="C22" s="4">
        <f>'環境影響簡易評価'!E10</f>
        <v>960882.5</v>
      </c>
      <c r="D22" s="2"/>
    </row>
    <row r="23" spans="1:4" ht="13.5">
      <c r="A23" s="7" t="s">
        <v>87</v>
      </c>
      <c r="B23" s="9" t="s">
        <v>76</v>
      </c>
      <c r="C23" s="4">
        <f>'環境影響簡易評価'!E11</f>
      </c>
      <c r="D23" s="2"/>
    </row>
    <row r="24" spans="1:4" ht="13.5">
      <c r="A24" s="7" t="s">
        <v>88</v>
      </c>
      <c r="B24" s="9" t="s">
        <v>77</v>
      </c>
      <c r="C24" s="4">
        <f>'環境影響簡易評価'!E12</f>
      </c>
      <c r="D24" s="2"/>
    </row>
    <row r="25" spans="1:4" ht="13.5">
      <c r="A25" s="7"/>
      <c r="B25" s="9" t="s">
        <v>78</v>
      </c>
      <c r="C25" s="4">
        <f>'環境影響簡易評価'!E13</f>
      </c>
      <c r="D25" s="2"/>
    </row>
    <row r="26" spans="1:4" ht="13.5">
      <c r="A26" s="7"/>
      <c r="B26" s="9" t="s">
        <v>184</v>
      </c>
      <c r="C26" s="4">
        <f>'環境影響簡易評価'!E14</f>
      </c>
      <c r="D26" s="2"/>
    </row>
    <row r="27" spans="1:4" ht="13.5">
      <c r="A27" s="7"/>
      <c r="B27" s="9" t="s">
        <v>80</v>
      </c>
      <c r="C27" s="4">
        <f>'環境影響簡易評価'!E15</f>
      </c>
      <c r="D27" s="2"/>
    </row>
    <row r="28" spans="1:4" ht="13.5">
      <c r="A28" s="7"/>
      <c r="B28" s="9" t="s">
        <v>81</v>
      </c>
      <c r="C28" s="4">
        <f>'環境影響簡易評価'!E16</f>
        <v>36399.200000000004</v>
      </c>
      <c r="D28" s="2"/>
    </row>
    <row r="29" spans="1:4" ht="13.5">
      <c r="A29" s="7"/>
      <c r="B29" s="9" t="s">
        <v>82</v>
      </c>
      <c r="C29" s="4">
        <f>'環境影響簡易評価'!E17</f>
      </c>
      <c r="D29" s="2"/>
    </row>
    <row r="30" spans="1:4" ht="13.5">
      <c r="A30" s="7"/>
      <c r="B30" s="9" t="s">
        <v>83</v>
      </c>
      <c r="C30" s="4">
        <f>'環境影響簡易評価'!E18</f>
      </c>
      <c r="D30" s="2"/>
    </row>
    <row r="31" spans="1:4" ht="13.5">
      <c r="A31" s="8"/>
      <c r="B31" s="10" t="s">
        <v>52</v>
      </c>
      <c r="C31" s="2">
        <f>SUM(C22:C30)</f>
        <v>997281.7</v>
      </c>
      <c r="D31" s="2"/>
    </row>
    <row r="32" spans="1:4" ht="13.5">
      <c r="A32" s="2" t="s">
        <v>68</v>
      </c>
      <c r="B32" s="2" t="s">
        <v>69</v>
      </c>
      <c r="C32" s="50" t="s">
        <v>72</v>
      </c>
      <c r="D32" s="51"/>
    </row>
    <row r="33" spans="1:4" ht="13.5">
      <c r="A33" s="6"/>
      <c r="B33" s="9" t="s">
        <v>73</v>
      </c>
      <c r="C33" s="41">
        <f>'環境影響簡易評価'!G10</f>
        <v>2271507</v>
      </c>
      <c r="D33" s="2" t="s">
        <v>86</v>
      </c>
    </row>
    <row r="34" spans="1:4" ht="13.5">
      <c r="A34" s="7" t="s">
        <v>87</v>
      </c>
      <c r="B34" s="9" t="s">
        <v>76</v>
      </c>
      <c r="C34" s="41">
        <f>'環境影響簡易評価'!G11</f>
        <v>0</v>
      </c>
      <c r="D34" s="2" t="s">
        <v>86</v>
      </c>
    </row>
    <row r="35" spans="1:4" ht="13.5">
      <c r="A35" s="7" t="s">
        <v>88</v>
      </c>
      <c r="B35" s="9" t="s">
        <v>77</v>
      </c>
      <c r="C35" s="41">
        <f>'環境影響簡易評価'!G12</f>
        <v>0</v>
      </c>
      <c r="D35" s="2" t="s">
        <v>86</v>
      </c>
    </row>
    <row r="36" spans="1:4" ht="13.5">
      <c r="A36" s="7"/>
      <c r="B36" s="9" t="s">
        <v>78</v>
      </c>
      <c r="C36" s="41">
        <f>'環境影響簡易評価'!G13</f>
        <v>0</v>
      </c>
      <c r="D36" s="2" t="s">
        <v>86</v>
      </c>
    </row>
    <row r="37" spans="1:4" ht="13.5">
      <c r="A37" s="7"/>
      <c r="B37" s="9" t="s">
        <v>184</v>
      </c>
      <c r="C37" s="41">
        <f>'環境影響簡易評価'!G14</f>
        <v>0</v>
      </c>
      <c r="D37" s="2" t="s">
        <v>86</v>
      </c>
    </row>
    <row r="38" spans="1:4" ht="13.5">
      <c r="A38" s="7"/>
      <c r="B38" s="9" t="s">
        <v>80</v>
      </c>
      <c r="C38" s="41">
        <f>'環境影響簡易評価'!G15</f>
        <v>0</v>
      </c>
      <c r="D38" s="2" t="s">
        <v>86</v>
      </c>
    </row>
    <row r="39" spans="1:4" ht="13.5">
      <c r="A39" s="7"/>
      <c r="B39" s="9" t="s">
        <v>81</v>
      </c>
      <c r="C39" s="41">
        <f>'環境影響簡易評価'!G16</f>
        <v>131493</v>
      </c>
      <c r="D39" s="2" t="s">
        <v>86</v>
      </c>
    </row>
    <row r="40" spans="1:4" ht="13.5">
      <c r="A40" s="7"/>
      <c r="B40" s="9" t="s">
        <v>82</v>
      </c>
      <c r="C40" s="41">
        <f>'環境影響簡易評価'!G17</f>
        <v>0</v>
      </c>
      <c r="D40" s="2" t="s">
        <v>86</v>
      </c>
    </row>
    <row r="41" spans="1:4" ht="13.5">
      <c r="A41" s="7"/>
      <c r="B41" s="9" t="s">
        <v>83</v>
      </c>
      <c r="C41" s="41">
        <f>'環境影響簡易評価'!G18</f>
        <v>0</v>
      </c>
      <c r="D41" s="2" t="s">
        <v>86</v>
      </c>
    </row>
    <row r="42" spans="1:4" ht="13.5">
      <c r="A42" s="8"/>
      <c r="B42" s="10" t="s">
        <v>52</v>
      </c>
      <c r="C42" s="42">
        <f>SUM(C33:C41)</f>
        <v>2403000</v>
      </c>
      <c r="D42" s="2" t="s">
        <v>86</v>
      </c>
    </row>
    <row r="43" ht="13.5">
      <c r="A43" s="11"/>
    </row>
    <row r="44" ht="13.5">
      <c r="A44" s="40" t="s">
        <v>89</v>
      </c>
    </row>
    <row r="45" spans="1:4" ht="13.5">
      <c r="A45" s="11"/>
      <c r="C45" s="22" t="str">
        <f>C9</f>
        <v>2005年度</v>
      </c>
      <c r="D45" s="23"/>
    </row>
    <row r="46" spans="1:4" ht="13.5">
      <c r="A46" s="2" t="s">
        <v>68</v>
      </c>
      <c r="B46" s="2" t="s">
        <v>69</v>
      </c>
      <c r="C46" s="32" t="s">
        <v>90</v>
      </c>
      <c r="D46" s="9"/>
    </row>
    <row r="47" spans="1:4" ht="13.5">
      <c r="A47" s="26"/>
      <c r="B47" s="6" t="s">
        <v>96</v>
      </c>
      <c r="C47" s="32"/>
      <c r="D47" s="9"/>
    </row>
    <row r="48" spans="1:4" ht="13.5">
      <c r="A48" s="26" t="s">
        <v>115</v>
      </c>
      <c r="B48" s="7" t="s">
        <v>107</v>
      </c>
      <c r="C48" s="36">
        <f>'環境影響簡易評価'!C25</f>
        <v>39392</v>
      </c>
      <c r="D48" s="27" t="s">
        <v>185</v>
      </c>
    </row>
    <row r="49" spans="1:4" ht="13.5">
      <c r="A49" s="26" t="s">
        <v>116</v>
      </c>
      <c r="B49" s="7" t="s">
        <v>102</v>
      </c>
      <c r="C49" s="36">
        <f>'環境影響簡易評価'!C26</f>
        <v>0</v>
      </c>
      <c r="D49" s="27" t="s">
        <v>186</v>
      </c>
    </row>
    <row r="50" spans="1:4" ht="13.5">
      <c r="A50" s="26"/>
      <c r="B50" s="7" t="s">
        <v>108</v>
      </c>
      <c r="C50" s="36">
        <f>'環境影響簡易評価'!C27</f>
        <v>2.4</v>
      </c>
      <c r="D50" s="27" t="s">
        <v>104</v>
      </c>
    </row>
    <row r="51" spans="1:4" ht="13.5">
      <c r="A51" s="26"/>
      <c r="B51" s="7" t="s">
        <v>109</v>
      </c>
      <c r="C51" s="36">
        <f>'環境影響簡易評価'!C28</f>
        <v>0</v>
      </c>
      <c r="D51" s="27" t="s">
        <v>187</v>
      </c>
    </row>
    <row r="52" spans="1:4" ht="13.5">
      <c r="A52" s="26"/>
      <c r="B52" s="7" t="s">
        <v>110</v>
      </c>
      <c r="C52" s="36">
        <f>'環境影響簡易評価'!C29</f>
        <v>2.44</v>
      </c>
      <c r="D52" s="27" t="s">
        <v>188</v>
      </c>
    </row>
    <row r="53" spans="1:4" ht="13.5">
      <c r="A53" s="28"/>
      <c r="B53" s="8" t="s">
        <v>111</v>
      </c>
      <c r="C53" s="36">
        <f>'環境影響簡易評価'!C30</f>
        <v>34.552</v>
      </c>
      <c r="D53" s="30" t="s">
        <v>189</v>
      </c>
    </row>
    <row r="54" spans="1:4" ht="13.5">
      <c r="A54" s="31"/>
      <c r="B54" s="48" t="s">
        <v>199</v>
      </c>
      <c r="C54" s="4">
        <f>'環境影響簡易評価'!F25</f>
        <v>93.5</v>
      </c>
      <c r="D54" s="25"/>
    </row>
    <row r="55" spans="1:4" ht="13.5">
      <c r="A55" s="26"/>
      <c r="B55" s="47" t="s">
        <v>200</v>
      </c>
      <c r="C55" s="4">
        <f>'環境影響簡易評価'!G25</f>
        <v>0</v>
      </c>
      <c r="D55" s="27"/>
    </row>
    <row r="56" spans="1:4" ht="13.5">
      <c r="A56" s="26"/>
      <c r="B56" s="47" t="s">
        <v>201</v>
      </c>
      <c r="C56" s="4">
        <f>'環境影響簡易評価'!H25</f>
        <v>6.5</v>
      </c>
      <c r="D56" s="27"/>
    </row>
    <row r="57" spans="1:4" ht="13.5">
      <c r="A57" s="26"/>
      <c r="B57" s="47" t="s">
        <v>202</v>
      </c>
      <c r="C57" s="4">
        <f>'環境影響簡易評価'!F27</f>
        <v>0</v>
      </c>
      <c r="D57" s="27"/>
    </row>
    <row r="58" spans="1:4" ht="13.5">
      <c r="A58" s="26"/>
      <c r="B58" s="47" t="s">
        <v>203</v>
      </c>
      <c r="C58" s="4">
        <f>'環境影響簡易評価'!G27</f>
        <v>0</v>
      </c>
      <c r="D58" s="27"/>
    </row>
    <row r="59" spans="1:4" ht="13.5">
      <c r="A59" s="26"/>
      <c r="B59" s="47" t="s">
        <v>204</v>
      </c>
      <c r="C59" s="4">
        <f>'環境影響簡易評価'!H27</f>
        <v>0</v>
      </c>
      <c r="D59" s="27"/>
    </row>
    <row r="60" spans="1:4" ht="13.5">
      <c r="A60" s="26"/>
      <c r="B60" s="47" t="s">
        <v>205</v>
      </c>
      <c r="C60" s="4">
        <f>'環境影響簡易評価'!F29</f>
        <v>0</v>
      </c>
      <c r="D60" s="27"/>
    </row>
    <row r="61" spans="1:4" ht="13.5">
      <c r="A61" s="26"/>
      <c r="B61" s="47" t="s">
        <v>206</v>
      </c>
      <c r="C61" s="4">
        <f>'環境影響簡易評価'!G29</f>
        <v>0</v>
      </c>
      <c r="D61" s="27"/>
    </row>
    <row r="62" spans="1:4" ht="13.5">
      <c r="A62" s="28"/>
      <c r="B62" s="49" t="s">
        <v>207</v>
      </c>
      <c r="C62" s="4">
        <f>'環境影響簡易評価'!H29</f>
        <v>0</v>
      </c>
      <c r="D62" s="30"/>
    </row>
    <row r="64" ht="13.5">
      <c r="A64" s="1" t="s">
        <v>117</v>
      </c>
    </row>
    <row r="65" spans="3:4" ht="13.5">
      <c r="C65" s="22" t="str">
        <f>C45</f>
        <v>2005年度</v>
      </c>
      <c r="D65" s="23"/>
    </row>
    <row r="66" spans="1:4" ht="13.5">
      <c r="A66" s="2" t="s">
        <v>68</v>
      </c>
      <c r="B66" s="2" t="s">
        <v>69</v>
      </c>
      <c r="C66" s="32" t="s">
        <v>70</v>
      </c>
      <c r="D66" s="9"/>
    </row>
    <row r="67" spans="1:4" ht="13.5">
      <c r="A67" s="6"/>
      <c r="B67" s="6" t="s">
        <v>118</v>
      </c>
      <c r="C67" s="31"/>
      <c r="D67" s="25"/>
    </row>
    <row r="68" spans="1:4" ht="13.5">
      <c r="A68" s="7" t="s">
        <v>129</v>
      </c>
      <c r="B68" s="7" t="s">
        <v>119</v>
      </c>
      <c r="C68" s="28"/>
      <c r="D68" s="30"/>
    </row>
    <row r="69" spans="1:4" ht="13.5">
      <c r="A69" s="7" t="s">
        <v>130</v>
      </c>
      <c r="B69" s="38" t="str">
        <f>'環境影響簡易評価'!B37</f>
        <v>　　（　　　　　　　　　　　　　）</v>
      </c>
      <c r="C69" s="35">
        <f>'環境影響簡易評価'!C37</f>
        <v>0</v>
      </c>
      <c r="D69" s="2" t="s">
        <v>120</v>
      </c>
    </row>
    <row r="70" spans="1:4" ht="13.5">
      <c r="A70" s="7"/>
      <c r="B70" s="38" t="str">
        <f>'環境影響簡易評価'!B38</f>
        <v>　　（　　　　　　　　　　　　　）</v>
      </c>
      <c r="C70" s="35">
        <f>'環境影響簡易評価'!C38</f>
        <v>0</v>
      </c>
      <c r="D70" s="6" t="s">
        <v>120</v>
      </c>
    </row>
    <row r="71" spans="1:4" ht="13.5">
      <c r="A71" s="7"/>
      <c r="B71" s="6" t="s">
        <v>123</v>
      </c>
      <c r="C71" s="24"/>
      <c r="D71" s="25"/>
    </row>
    <row r="72" spans="1:4" ht="13.5">
      <c r="A72" s="7"/>
      <c r="B72" s="7" t="s">
        <v>124</v>
      </c>
      <c r="C72" s="35">
        <f>'環境影響簡易評価'!C40</f>
        <v>0.56</v>
      </c>
      <c r="D72" s="2" t="s">
        <v>120</v>
      </c>
    </row>
    <row r="73" spans="1:4" ht="13.5">
      <c r="A73" s="7"/>
      <c r="B73" s="7" t="s">
        <v>125</v>
      </c>
      <c r="C73" s="35">
        <f>'環境影響簡易評価'!C41</f>
        <v>233.38</v>
      </c>
      <c r="D73" s="2" t="s">
        <v>120</v>
      </c>
    </row>
    <row r="74" spans="1:4" ht="13.5">
      <c r="A74" s="8"/>
      <c r="B74" s="8" t="s">
        <v>126</v>
      </c>
      <c r="C74" s="35">
        <f>'環境影響簡易評価'!C42</f>
        <v>27.8</v>
      </c>
      <c r="D74" s="2" t="s">
        <v>120</v>
      </c>
    </row>
    <row r="75" spans="1:4" ht="13.5">
      <c r="A75" s="2" t="s">
        <v>68</v>
      </c>
      <c r="B75" s="2" t="s">
        <v>69</v>
      </c>
      <c r="C75" s="50" t="s">
        <v>121</v>
      </c>
      <c r="D75" s="51"/>
    </row>
    <row r="76" spans="1:4" ht="13.5">
      <c r="A76" s="6"/>
      <c r="B76" s="6" t="s">
        <v>118</v>
      </c>
      <c r="C76" s="32"/>
      <c r="D76" s="9"/>
    </row>
    <row r="77" spans="1:4" ht="13.5">
      <c r="A77" s="7" t="s">
        <v>129</v>
      </c>
      <c r="B77" s="7" t="s">
        <v>119</v>
      </c>
      <c r="C77" s="26" t="s">
        <v>122</v>
      </c>
      <c r="D77" s="27"/>
    </row>
    <row r="78" spans="1:4" ht="13.5">
      <c r="A78" s="7" t="s">
        <v>130</v>
      </c>
      <c r="B78" s="38" t="str">
        <f>'環境影響簡易評価'!B46</f>
        <v>サブ指標</v>
      </c>
      <c r="C78" s="41">
        <f>'環境影響簡易評価'!G37</f>
        <v>0</v>
      </c>
      <c r="D78" s="2" t="s">
        <v>86</v>
      </c>
    </row>
    <row r="79" spans="1:4" ht="13.5">
      <c r="A79" s="7"/>
      <c r="B79" s="38" t="str">
        <f>'環境影響簡易評価'!B47</f>
        <v>1.対象物質（特定有害物質）</v>
      </c>
      <c r="C79" s="41">
        <f>'環境影響簡易評価'!G38</f>
        <v>0</v>
      </c>
      <c r="D79" s="2" t="s">
        <v>86</v>
      </c>
    </row>
    <row r="80" spans="1:4" ht="13.5">
      <c r="A80" s="7"/>
      <c r="B80" s="6" t="s">
        <v>123</v>
      </c>
      <c r="C80" s="26" t="s">
        <v>127</v>
      </c>
      <c r="D80" s="27"/>
    </row>
    <row r="81" spans="1:4" ht="13.5">
      <c r="A81" s="7"/>
      <c r="B81" s="7" t="s">
        <v>124</v>
      </c>
      <c r="C81" s="41">
        <f>'環境影響簡易評価'!G40</f>
        <v>0</v>
      </c>
      <c r="D81" s="2" t="s">
        <v>86</v>
      </c>
    </row>
    <row r="82" spans="1:4" ht="13.5">
      <c r="A82" s="7"/>
      <c r="B82" s="7" t="s">
        <v>125</v>
      </c>
      <c r="C82" s="41">
        <f>'環境影響簡易評価'!G41</f>
        <v>0</v>
      </c>
      <c r="D82" s="2" t="s">
        <v>86</v>
      </c>
    </row>
    <row r="83" spans="1:4" ht="13.5">
      <c r="A83" s="8"/>
      <c r="B83" s="8" t="s">
        <v>126</v>
      </c>
      <c r="C83" s="41">
        <f>'環境影響簡易評価'!G42</f>
        <v>0</v>
      </c>
      <c r="D83" s="2" t="s">
        <v>86</v>
      </c>
    </row>
    <row r="89" ht="13.5">
      <c r="A89" s="1" t="s">
        <v>131</v>
      </c>
    </row>
    <row r="90" spans="3:4" ht="13.5">
      <c r="C90" s="22" t="str">
        <f>C65</f>
        <v>2005年度</v>
      </c>
      <c r="D90" s="51"/>
    </row>
    <row r="91" spans="1:4" ht="13.5">
      <c r="A91" s="2" t="s">
        <v>68</v>
      </c>
      <c r="B91" s="34" t="s">
        <v>69</v>
      </c>
      <c r="C91" s="32" t="s">
        <v>70</v>
      </c>
      <c r="D91" s="9"/>
    </row>
    <row r="92" spans="1:4" ht="13.5">
      <c r="A92" s="6"/>
      <c r="B92" s="24" t="s">
        <v>132</v>
      </c>
      <c r="C92" s="31"/>
      <c r="D92" s="25"/>
    </row>
    <row r="93" spans="1:4" ht="13.5">
      <c r="A93" s="7"/>
      <c r="B93" s="11" t="s">
        <v>133</v>
      </c>
      <c r="C93" s="4">
        <f>'環境影響簡易評価'!C48</f>
        <v>0</v>
      </c>
      <c r="D93" s="2" t="s">
        <v>120</v>
      </c>
    </row>
    <row r="94" spans="1:4" ht="13.5">
      <c r="A94" s="7"/>
      <c r="B94" s="11" t="s">
        <v>134</v>
      </c>
      <c r="C94" s="4">
        <f>'環境影響簡易評価'!C49</f>
        <v>0</v>
      </c>
      <c r="D94" s="2" t="s">
        <v>120</v>
      </c>
    </row>
    <row r="95" spans="1:4" ht="13.5">
      <c r="A95" s="7" t="s">
        <v>149</v>
      </c>
      <c r="B95" s="11" t="s">
        <v>135</v>
      </c>
      <c r="C95" s="4">
        <f>'環境影響簡易評価'!C50</f>
        <v>0</v>
      </c>
      <c r="D95" s="2" t="s">
        <v>120</v>
      </c>
    </row>
    <row r="96" spans="1:4" ht="13.5">
      <c r="A96" s="7"/>
      <c r="B96" s="11" t="s">
        <v>136</v>
      </c>
      <c r="C96" s="4">
        <f>'環境影響簡易評価'!C51</f>
        <v>0</v>
      </c>
      <c r="D96" s="2" t="s">
        <v>120</v>
      </c>
    </row>
    <row r="97" spans="1:4" ht="13.5">
      <c r="A97" s="7"/>
      <c r="B97" s="11" t="s">
        <v>191</v>
      </c>
      <c r="C97" s="4">
        <f>'環境影響簡易評価'!C52</f>
        <v>0</v>
      </c>
      <c r="D97" s="2" t="s">
        <v>120</v>
      </c>
    </row>
    <row r="98" spans="1:4" ht="13.5">
      <c r="A98" s="7"/>
      <c r="B98" s="11" t="s">
        <v>138</v>
      </c>
      <c r="C98" s="26"/>
      <c r="D98" s="27"/>
    </row>
    <row r="99" spans="1:4" ht="13.5">
      <c r="A99" s="7"/>
      <c r="B99" s="11" t="s">
        <v>139</v>
      </c>
      <c r="C99" s="4" t="str">
        <f>'環境影響簡易評価'!C54</f>
        <v>No</v>
      </c>
      <c r="D99" s="27" t="s">
        <v>192</v>
      </c>
    </row>
    <row r="100" spans="1:4" ht="13.5">
      <c r="A100" s="8"/>
      <c r="B100" s="29" t="s">
        <v>140</v>
      </c>
      <c r="C100" s="4">
        <f>'環境影響簡易評価'!C55</f>
        <v>0</v>
      </c>
      <c r="D100" s="2" t="s">
        <v>146</v>
      </c>
    </row>
    <row r="101" spans="1:4" ht="13.5">
      <c r="A101" s="6"/>
      <c r="B101" s="6" t="s">
        <v>141</v>
      </c>
      <c r="C101" s="26"/>
      <c r="D101" s="27"/>
    </row>
    <row r="102" spans="1:4" ht="13.5">
      <c r="A102" s="7"/>
      <c r="B102" s="7" t="s">
        <v>142</v>
      </c>
      <c r="C102" s="4" t="str">
        <f>'環境影響簡易評価'!C57</f>
        <v>No</v>
      </c>
      <c r="D102" s="27" t="s">
        <v>193</v>
      </c>
    </row>
    <row r="103" spans="1:4" ht="13.5">
      <c r="A103" s="7" t="s">
        <v>150</v>
      </c>
      <c r="B103" s="7" t="s">
        <v>143</v>
      </c>
      <c r="C103" s="26"/>
      <c r="D103" s="27"/>
    </row>
    <row r="104" spans="1:4" ht="13.5">
      <c r="A104" s="7"/>
      <c r="B104" s="7" t="s">
        <v>194</v>
      </c>
      <c r="C104" s="4">
        <f>'環境影響簡易評価'!C59</f>
        <v>0</v>
      </c>
      <c r="D104" s="2" t="s">
        <v>195</v>
      </c>
    </row>
    <row r="105" spans="1:4" ht="13.5">
      <c r="A105" s="8"/>
      <c r="B105" s="8" t="s">
        <v>196</v>
      </c>
      <c r="C105" s="4">
        <f>'環境影響簡易評価'!C60</f>
        <v>0</v>
      </c>
      <c r="D105" s="2" t="s">
        <v>195</v>
      </c>
    </row>
    <row r="106" spans="1:4" ht="13.5">
      <c r="A106" s="32" t="s">
        <v>95</v>
      </c>
      <c r="B106" s="2" t="s">
        <v>208</v>
      </c>
      <c r="C106" s="4" t="str">
        <f>'環境影響簡易評価'!G49</f>
        <v>No</v>
      </c>
      <c r="D106" s="30" t="s">
        <v>190</v>
      </c>
    </row>
  </sheetData>
  <printOptions/>
  <pageMargins left="0.4724409448818898" right="0.11811023622047245" top="0.31496062992125984" bottom="0.4724409448818898"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64"/>
  <sheetViews>
    <sheetView zoomScale="90" zoomScaleNormal="90" workbookViewId="0" topLeftCell="A34">
      <selection activeCell="D61" sqref="D61"/>
    </sheetView>
  </sheetViews>
  <sheetFormatPr defaultColWidth="9.00390625" defaultRowHeight="13.5"/>
  <cols>
    <col min="1" max="1" width="6.75390625" style="12" customWidth="1"/>
    <col min="2" max="2" width="13.00390625" style="12" customWidth="1"/>
    <col min="3" max="3" width="66.00390625" style="12" customWidth="1"/>
    <col min="4" max="5" width="3.625" style="13" bestFit="1" customWidth="1"/>
    <col min="6" max="6" width="5.625" style="12" bestFit="1" customWidth="1"/>
    <col min="7" max="16384" width="9.00390625" style="12" customWidth="1"/>
  </cols>
  <sheetData>
    <row r="1" spans="1:9" ht="13.5">
      <c r="A1" s="52" t="s">
        <v>311</v>
      </c>
      <c r="H1" s="63"/>
      <c r="I1" s="12" t="s">
        <v>306</v>
      </c>
    </row>
    <row r="2" spans="1:8" ht="10.5" customHeight="1">
      <c r="A2" s="52"/>
      <c r="H2" s="18"/>
    </row>
    <row r="3" spans="1:9" ht="13.5">
      <c r="A3" s="12" t="str">
        <f>'開始'!B2&amp;" 様"</f>
        <v>株式会社ベルエール 様</v>
      </c>
      <c r="H3" s="63"/>
      <c r="I3" s="12" t="s">
        <v>249</v>
      </c>
    </row>
    <row r="5" ht="13.5">
      <c r="A5" s="14" t="s">
        <v>0</v>
      </c>
    </row>
    <row r="6" ht="8.25" customHeight="1">
      <c r="A6" s="15"/>
    </row>
    <row r="7" ht="13.5">
      <c r="B7" s="16" t="s">
        <v>1</v>
      </c>
    </row>
    <row r="8" spans="3:5" ht="13.5">
      <c r="C8" s="63" t="s">
        <v>2</v>
      </c>
      <c r="D8" s="53" t="s">
        <v>17</v>
      </c>
      <c r="E8" s="53"/>
    </row>
    <row r="9" ht="13.5">
      <c r="B9" s="16" t="s">
        <v>3</v>
      </c>
    </row>
    <row r="10" spans="3:5" ht="13.5">
      <c r="C10" s="12" t="s">
        <v>4</v>
      </c>
      <c r="D10" s="53" t="s">
        <v>17</v>
      </c>
      <c r="E10" s="53"/>
    </row>
    <row r="11" ht="13.5">
      <c r="B11" s="16" t="s">
        <v>5</v>
      </c>
    </row>
    <row r="12" spans="3:5" ht="13.5">
      <c r="C12" s="63" t="s">
        <v>6</v>
      </c>
      <c r="D12" s="53" t="s">
        <v>17</v>
      </c>
      <c r="E12" s="53"/>
    </row>
    <row r="13" spans="3:5" ht="13.5">
      <c r="C13" s="63" t="s">
        <v>7</v>
      </c>
      <c r="D13" s="53" t="s">
        <v>17</v>
      </c>
      <c r="E13" s="53"/>
    </row>
    <row r="14" spans="3:5" ht="13.5">
      <c r="C14" s="63" t="s">
        <v>8</v>
      </c>
      <c r="D14" s="53" t="s">
        <v>17</v>
      </c>
      <c r="E14" s="53"/>
    </row>
    <row r="15" spans="3:5" ht="13.5">
      <c r="C15" s="63" t="s">
        <v>9</v>
      </c>
      <c r="D15" s="53" t="s">
        <v>17</v>
      </c>
      <c r="E15" s="53"/>
    </row>
    <row r="16" spans="3:5" ht="13.5">
      <c r="C16" s="12" t="s">
        <v>10</v>
      </c>
      <c r="D16" s="53" t="s">
        <v>17</v>
      </c>
      <c r="E16" s="53"/>
    </row>
    <row r="17" spans="3:5" ht="13.5">
      <c r="C17" s="12" t="s">
        <v>97</v>
      </c>
      <c r="D17" s="53" t="s">
        <v>17</v>
      </c>
      <c r="E17" s="53"/>
    </row>
    <row r="18" spans="3:5" ht="13.5">
      <c r="C18" s="12" t="s">
        <v>11</v>
      </c>
      <c r="D18" s="53" t="s">
        <v>17</v>
      </c>
      <c r="E18" s="53"/>
    </row>
    <row r="19" spans="3:5" ht="13.5">
      <c r="C19" s="12" t="s">
        <v>12</v>
      </c>
      <c r="D19" s="53" t="s">
        <v>17</v>
      </c>
      <c r="E19" s="53"/>
    </row>
    <row r="20" ht="13.5">
      <c r="B20" s="16" t="s">
        <v>13</v>
      </c>
    </row>
    <row r="21" spans="3:5" ht="13.5">
      <c r="C21" s="12" t="s">
        <v>14</v>
      </c>
      <c r="D21" s="53" t="s">
        <v>17</v>
      </c>
      <c r="E21" s="53"/>
    </row>
    <row r="22" spans="3:5" ht="13.5">
      <c r="C22" s="12" t="s">
        <v>15</v>
      </c>
      <c r="D22" s="53"/>
      <c r="E22" s="53" t="s">
        <v>18</v>
      </c>
    </row>
    <row r="23" spans="3:5" ht="13.5">
      <c r="C23" s="12" t="s">
        <v>16</v>
      </c>
      <c r="D23" s="53" t="s">
        <v>17</v>
      </c>
      <c r="E23" s="53"/>
    </row>
    <row r="24" spans="4:7" ht="13.5">
      <c r="D24" s="13">
        <f>COUNTA(D8:D23)</f>
        <v>12</v>
      </c>
      <c r="E24" s="13">
        <f>COUNTA(E8:E23)</f>
        <v>1</v>
      </c>
      <c r="F24" s="17">
        <f>D24/13</f>
        <v>0.9230769230769231</v>
      </c>
      <c r="G24" s="12" t="s">
        <v>20</v>
      </c>
    </row>
    <row r="25" ht="13.5">
      <c r="A25" s="14" t="s">
        <v>21</v>
      </c>
    </row>
    <row r="26" ht="13.5">
      <c r="B26" s="16" t="s">
        <v>22</v>
      </c>
    </row>
    <row r="27" spans="3:6" ht="13.5">
      <c r="C27" s="12" t="s">
        <v>23</v>
      </c>
      <c r="F27" s="91" t="s">
        <v>64</v>
      </c>
    </row>
    <row r="28" spans="3:5" ht="13.5">
      <c r="C28" s="12" t="s">
        <v>24</v>
      </c>
      <c r="D28" s="53" t="s">
        <v>17</v>
      </c>
      <c r="E28" s="53"/>
    </row>
    <row r="29" spans="3:5" ht="13.5">
      <c r="C29" s="12" t="s">
        <v>25</v>
      </c>
      <c r="D29" s="53" t="s">
        <v>17</v>
      </c>
      <c r="E29" s="53"/>
    </row>
    <row r="30" ht="13.5">
      <c r="B30" s="16" t="s">
        <v>26</v>
      </c>
    </row>
    <row r="31" spans="3:5" ht="13.5">
      <c r="C31" s="12" t="s">
        <v>27</v>
      </c>
      <c r="D31" s="53" t="s">
        <v>17</v>
      </c>
      <c r="E31" s="53"/>
    </row>
    <row r="32" spans="3:5" ht="13.5">
      <c r="C32" s="12" t="s">
        <v>28</v>
      </c>
      <c r="D32" s="53" t="s">
        <v>17</v>
      </c>
      <c r="E32" s="53"/>
    </row>
    <row r="33" spans="3:5" ht="13.5">
      <c r="C33" s="12" t="s">
        <v>29</v>
      </c>
      <c r="D33" s="53" t="s">
        <v>17</v>
      </c>
      <c r="E33" s="53"/>
    </row>
    <row r="34" spans="3:5" ht="13.5">
      <c r="C34" s="12" t="s">
        <v>30</v>
      </c>
      <c r="D34" s="53" t="s">
        <v>17</v>
      </c>
      <c r="E34" s="53"/>
    </row>
    <row r="35" spans="3:5" ht="13.5">
      <c r="C35" s="12" t="s">
        <v>31</v>
      </c>
      <c r="D35" s="53" t="s">
        <v>17</v>
      </c>
      <c r="E35" s="53"/>
    </row>
    <row r="36" ht="13.5">
      <c r="B36" s="16" t="s">
        <v>32</v>
      </c>
    </row>
    <row r="37" spans="3:5" ht="13.5">
      <c r="C37" s="12" t="s">
        <v>33</v>
      </c>
      <c r="D37" s="53" t="s">
        <v>17</v>
      </c>
      <c r="E37" s="53"/>
    </row>
    <row r="38" spans="3:5" ht="13.5">
      <c r="C38" s="12" t="s">
        <v>34</v>
      </c>
      <c r="D38" s="53" t="s">
        <v>17</v>
      </c>
      <c r="E38" s="53"/>
    </row>
    <row r="39" ht="13.5">
      <c r="B39" s="16" t="s">
        <v>35</v>
      </c>
    </row>
    <row r="40" spans="3:5" ht="13.5">
      <c r="C40" s="12" t="s">
        <v>36</v>
      </c>
      <c r="D40" s="53" t="s">
        <v>17</v>
      </c>
      <c r="E40" s="53"/>
    </row>
    <row r="41" spans="3:5" ht="13.5">
      <c r="C41" s="12" t="s">
        <v>358</v>
      </c>
      <c r="D41" s="53" t="s">
        <v>17</v>
      </c>
      <c r="E41" s="53"/>
    </row>
    <row r="42" spans="3:5" ht="13.5">
      <c r="C42" s="12" t="s">
        <v>37</v>
      </c>
      <c r="D42" s="53" t="s">
        <v>17</v>
      </c>
      <c r="E42" s="53"/>
    </row>
    <row r="43" spans="4:7" ht="13.5">
      <c r="D43" s="13">
        <f>COUNTA(D28:D42)</f>
        <v>12</v>
      </c>
      <c r="E43" s="13">
        <f>COUNTA(E28:E42)</f>
        <v>0</v>
      </c>
      <c r="F43" s="17">
        <f>D43/12</f>
        <v>1</v>
      </c>
      <c r="G43" s="12" t="s">
        <v>38</v>
      </c>
    </row>
    <row r="44" spans="1:6" ht="13.5">
      <c r="A44" s="14" t="s">
        <v>39</v>
      </c>
      <c r="F44" s="17"/>
    </row>
    <row r="45" ht="13.5">
      <c r="B45" s="16" t="s">
        <v>40</v>
      </c>
    </row>
    <row r="46" spans="3:6" ht="13.5">
      <c r="C46" s="12" t="s">
        <v>51</v>
      </c>
      <c r="F46" s="91" t="s">
        <v>63</v>
      </c>
    </row>
    <row r="47" spans="3:5" ht="13.5">
      <c r="C47" s="63" t="s">
        <v>41</v>
      </c>
      <c r="D47" s="53" t="s">
        <v>17</v>
      </c>
      <c r="E47" s="53"/>
    </row>
    <row r="48" spans="3:5" ht="13.5">
      <c r="C48" s="63" t="s">
        <v>353</v>
      </c>
      <c r="D48" s="53" t="s">
        <v>17</v>
      </c>
      <c r="E48" s="53"/>
    </row>
    <row r="49" spans="3:5" ht="13.5">
      <c r="C49" s="63" t="s">
        <v>352</v>
      </c>
      <c r="D49" s="53" t="s">
        <v>17</v>
      </c>
      <c r="E49" s="53"/>
    </row>
    <row r="50" spans="3:5" ht="13.5">
      <c r="C50" s="63" t="s">
        <v>354</v>
      </c>
      <c r="D50" s="53" t="s">
        <v>17</v>
      </c>
      <c r="E50" s="53"/>
    </row>
    <row r="51" spans="3:5" ht="13.5">
      <c r="C51" s="63" t="s">
        <v>42</v>
      </c>
      <c r="D51" s="53" t="s">
        <v>17</v>
      </c>
      <c r="E51" s="53"/>
    </row>
    <row r="52" spans="3:5" ht="13.5">
      <c r="C52" s="63" t="s">
        <v>43</v>
      </c>
      <c r="D52" s="53" t="s">
        <v>17</v>
      </c>
      <c r="E52" s="53"/>
    </row>
    <row r="53" spans="3:5" ht="13.5">
      <c r="C53" s="63" t="s">
        <v>355</v>
      </c>
      <c r="D53" s="53" t="s">
        <v>17</v>
      </c>
      <c r="E53" s="53"/>
    </row>
    <row r="54" spans="3:5" ht="13.5">
      <c r="C54" s="63" t="s">
        <v>356</v>
      </c>
      <c r="D54" s="53" t="s">
        <v>17</v>
      </c>
      <c r="E54" s="53"/>
    </row>
    <row r="55" spans="3:5" ht="13.5">
      <c r="C55" s="63" t="s">
        <v>44</v>
      </c>
      <c r="D55" s="53" t="s">
        <v>17</v>
      </c>
      <c r="E55" s="53"/>
    </row>
    <row r="56" spans="3:5" ht="13.5">
      <c r="C56" s="63" t="s">
        <v>45</v>
      </c>
      <c r="D56" s="53" t="s">
        <v>17</v>
      </c>
      <c r="E56" s="53"/>
    </row>
    <row r="57" spans="3:5" ht="13.5">
      <c r="C57" s="63" t="s">
        <v>46</v>
      </c>
      <c r="D57" s="53" t="s">
        <v>17</v>
      </c>
      <c r="E57" s="53"/>
    </row>
    <row r="58" spans="3:5" ht="13.5">
      <c r="C58" s="63" t="s">
        <v>47</v>
      </c>
      <c r="D58" s="53"/>
      <c r="E58" s="53" t="s">
        <v>18</v>
      </c>
    </row>
    <row r="59" spans="3:5" ht="13.5">
      <c r="C59" s="63" t="s">
        <v>50</v>
      </c>
      <c r="D59" s="53"/>
      <c r="E59" s="53" t="s">
        <v>18</v>
      </c>
    </row>
    <row r="60" spans="3:5" ht="13.5">
      <c r="C60" s="95" t="s">
        <v>357</v>
      </c>
      <c r="D60" s="53" t="s">
        <v>17</v>
      </c>
      <c r="E60" s="53"/>
    </row>
    <row r="61" spans="3:5" ht="13.5">
      <c r="C61" s="63" t="s">
        <v>48</v>
      </c>
      <c r="D61" s="53" t="s">
        <v>17</v>
      </c>
      <c r="E61" s="53"/>
    </row>
    <row r="62" spans="4:7" ht="13.5">
      <c r="D62" s="13">
        <f>COUNTA(D47:D61)</f>
        <v>13</v>
      </c>
      <c r="E62" s="13">
        <f>COUNTA(E47:E61)</f>
        <v>2</v>
      </c>
      <c r="F62" s="17">
        <f>D62/12</f>
        <v>1.0833333333333333</v>
      </c>
      <c r="G62" s="12" t="s">
        <v>49</v>
      </c>
    </row>
    <row r="63" ht="13.5">
      <c r="A63" s="91" t="s">
        <v>319</v>
      </c>
    </row>
    <row r="64" spans="4:7" ht="13.5">
      <c r="D64" s="13">
        <f>D24+D43+D62</f>
        <v>37</v>
      </c>
      <c r="E64" s="13">
        <f>E24+E43+E62</f>
        <v>3</v>
      </c>
      <c r="F64" s="17">
        <f>D64/37</f>
        <v>1</v>
      </c>
      <c r="G64" s="12" t="s">
        <v>52</v>
      </c>
    </row>
  </sheetData>
  <hyperlinks>
    <hyperlink ref="F27" location="環境簡易診断表2!A1" display="表2へ"/>
    <hyperlink ref="F46" location="環境簡易診断表3!A1" display="表3へ"/>
    <hyperlink ref="A63" location="環境影響簡易評価!A1" display="4.環境影響簡易評価"/>
    <hyperlink ref="A1" location="開始!A1" display="開始シートへ"/>
  </hyperlinks>
  <printOptions/>
  <pageMargins left="0.35" right="0.16" top="1" bottom="1" header="0.512" footer="0.512"/>
  <pageSetup horizontalDpi="300" verticalDpi="300" orientation="portrait" paperSize="9" scale="85" r:id="rId2"/>
  <headerFooter alignWithMargins="0">
    <oddHeader>&amp;C環境プランナー報告書附属表</oddHeader>
    <oddFooter>&amp;C- 2 -</oddFooter>
  </headerFooter>
  <drawing r:id="rId1"/>
</worksheet>
</file>

<file path=xl/worksheets/sheet3.xml><?xml version="1.0" encoding="utf-8"?>
<worksheet xmlns="http://schemas.openxmlformats.org/spreadsheetml/2006/main" xmlns:r="http://schemas.openxmlformats.org/officeDocument/2006/relationships">
  <dimension ref="A1:J78"/>
  <sheetViews>
    <sheetView zoomScale="80" zoomScaleNormal="80" workbookViewId="0" topLeftCell="A4">
      <selection activeCell="J50" sqref="J50"/>
    </sheetView>
  </sheetViews>
  <sheetFormatPr defaultColWidth="9.00390625" defaultRowHeight="13.5"/>
  <cols>
    <col min="1" max="1" width="16.375" style="0" customWidth="1"/>
    <col min="2" max="2" width="36.50390625" style="0" customWidth="1"/>
    <col min="3" max="3" width="11.625" style="0" customWidth="1"/>
    <col min="6" max="6" width="11.875" style="0" customWidth="1"/>
    <col min="7" max="7" width="12.25390625" style="0" customWidth="1"/>
    <col min="8" max="8" width="9.50390625" style="0" customWidth="1"/>
  </cols>
  <sheetData>
    <row r="1" spans="1:3" ht="13.5">
      <c r="A1" s="52" t="s">
        <v>311</v>
      </c>
      <c r="C1" s="52" t="s">
        <v>65</v>
      </c>
    </row>
    <row r="3" spans="1:2" ht="13.5">
      <c r="A3" s="18" t="str">
        <f>'環境簡易診断表1'!A3</f>
        <v>株式会社ベルエール 様</v>
      </c>
      <c r="B3" s="18"/>
    </row>
    <row r="5" ht="13.5">
      <c r="A5" t="s">
        <v>67</v>
      </c>
    </row>
    <row r="7" ht="13.5">
      <c r="A7" s="1" t="s">
        <v>66</v>
      </c>
    </row>
    <row r="9" spans="1:8" ht="13.5">
      <c r="A9" s="2" t="s">
        <v>68</v>
      </c>
      <c r="B9" s="2" t="s">
        <v>69</v>
      </c>
      <c r="C9" s="104" t="s">
        <v>70</v>
      </c>
      <c r="D9" s="105"/>
      <c r="E9" s="104" t="s">
        <v>71</v>
      </c>
      <c r="F9" s="105"/>
      <c r="G9" s="104" t="s">
        <v>72</v>
      </c>
      <c r="H9" s="105"/>
    </row>
    <row r="10" spans="1:8" ht="13.5">
      <c r="A10" s="6"/>
      <c r="B10" s="9" t="s">
        <v>73</v>
      </c>
      <c r="C10" s="5">
        <f>6340+90967+443</f>
        <v>97750</v>
      </c>
      <c r="D10" s="2" t="s">
        <v>74</v>
      </c>
      <c r="E10" s="19">
        <f aca="true" t="shared" si="0" ref="E10:E18">IF(C10="","",C10*F10)</f>
        <v>960882.5</v>
      </c>
      <c r="F10" s="4">
        <v>9.83</v>
      </c>
      <c r="G10" s="5">
        <f>155163+2090660+25684</f>
        <v>2271507</v>
      </c>
      <c r="H10" s="2" t="s">
        <v>86</v>
      </c>
    </row>
    <row r="11" spans="1:8" ht="13.5">
      <c r="A11" s="7" t="s">
        <v>87</v>
      </c>
      <c r="B11" s="9" t="s">
        <v>76</v>
      </c>
      <c r="C11" s="4"/>
      <c r="D11" s="2" t="s">
        <v>75</v>
      </c>
      <c r="E11" s="19">
        <f t="shared" si="0"/>
      </c>
      <c r="F11" s="4">
        <v>39.1</v>
      </c>
      <c r="G11" s="5"/>
      <c r="H11" s="2" t="s">
        <v>86</v>
      </c>
    </row>
    <row r="12" spans="1:8" ht="13.5">
      <c r="A12" s="7" t="s">
        <v>88</v>
      </c>
      <c r="B12" s="9" t="s">
        <v>77</v>
      </c>
      <c r="C12" s="4"/>
      <c r="D12" s="2" t="s">
        <v>75</v>
      </c>
      <c r="E12" s="19">
        <f t="shared" si="0"/>
      </c>
      <c r="F12" s="4"/>
      <c r="G12" s="5"/>
      <c r="H12" s="2" t="s">
        <v>86</v>
      </c>
    </row>
    <row r="13" spans="1:8" ht="13.5">
      <c r="A13" s="7"/>
      <c r="B13" s="9" t="s">
        <v>78</v>
      </c>
      <c r="C13" s="4"/>
      <c r="D13" s="2" t="s">
        <v>75</v>
      </c>
      <c r="E13" s="19">
        <f t="shared" si="0"/>
      </c>
      <c r="F13" s="4">
        <v>36.7</v>
      </c>
      <c r="G13" s="5"/>
      <c r="H13" s="2" t="s">
        <v>86</v>
      </c>
    </row>
    <row r="14" spans="1:8" ht="13.5">
      <c r="A14" s="7"/>
      <c r="B14" s="9" t="s">
        <v>79</v>
      </c>
      <c r="C14" s="4"/>
      <c r="D14" s="2" t="s">
        <v>84</v>
      </c>
      <c r="E14" s="19">
        <f t="shared" si="0"/>
      </c>
      <c r="F14" s="4">
        <v>50.2</v>
      </c>
      <c r="G14" s="5"/>
      <c r="H14" s="2" t="s">
        <v>86</v>
      </c>
    </row>
    <row r="15" spans="1:8" ht="13.5">
      <c r="A15" s="7"/>
      <c r="B15" s="9" t="s">
        <v>80</v>
      </c>
      <c r="C15" s="4"/>
      <c r="D15" s="2" t="s">
        <v>85</v>
      </c>
      <c r="E15" s="19">
        <f t="shared" si="0"/>
      </c>
      <c r="F15" s="4">
        <v>41.1</v>
      </c>
      <c r="G15" s="5"/>
      <c r="H15" s="2" t="s">
        <v>86</v>
      </c>
    </row>
    <row r="16" spans="1:8" ht="13.5">
      <c r="A16" s="7"/>
      <c r="B16" s="9" t="s">
        <v>81</v>
      </c>
      <c r="C16" s="5">
        <f>1052</f>
        <v>1052</v>
      </c>
      <c r="D16" s="2" t="s">
        <v>75</v>
      </c>
      <c r="E16" s="19">
        <f t="shared" si="0"/>
        <v>36399.200000000004</v>
      </c>
      <c r="F16" s="4">
        <v>34.6</v>
      </c>
      <c r="G16" s="5">
        <f>131493</f>
        <v>131493</v>
      </c>
      <c r="H16" s="2" t="s">
        <v>86</v>
      </c>
    </row>
    <row r="17" spans="1:8" ht="13.5">
      <c r="A17" s="7"/>
      <c r="B17" s="9" t="s">
        <v>82</v>
      </c>
      <c r="C17" s="4"/>
      <c r="D17" s="2" t="s">
        <v>75</v>
      </c>
      <c r="E17" s="19">
        <f t="shared" si="0"/>
      </c>
      <c r="F17" s="4">
        <v>38.2</v>
      </c>
      <c r="G17" s="5"/>
      <c r="H17" s="2" t="s">
        <v>86</v>
      </c>
    </row>
    <row r="18" spans="1:8" ht="13.5">
      <c r="A18" s="7"/>
      <c r="B18" s="9" t="s">
        <v>83</v>
      </c>
      <c r="C18" s="4"/>
      <c r="D18" s="2" t="s">
        <v>75</v>
      </c>
      <c r="E18" s="19">
        <f t="shared" si="0"/>
      </c>
      <c r="F18" s="4"/>
      <c r="G18" s="5"/>
      <c r="H18" s="2" t="s">
        <v>86</v>
      </c>
    </row>
    <row r="19" spans="1:8" ht="13.5">
      <c r="A19" s="8"/>
      <c r="B19" s="10" t="s">
        <v>52</v>
      </c>
      <c r="C19" s="3"/>
      <c r="D19" s="2"/>
      <c r="E19" s="2"/>
      <c r="F19" s="2"/>
      <c r="G19" s="3">
        <f>SUM(G10:G18)</f>
        <v>2403000</v>
      </c>
      <c r="H19" s="2" t="s">
        <v>86</v>
      </c>
    </row>
    <row r="20" ht="13.5">
      <c r="A20" s="11"/>
    </row>
    <row r="21" ht="13.5">
      <c r="A21" s="40" t="s">
        <v>89</v>
      </c>
    </row>
    <row r="22" ht="13.5">
      <c r="A22" s="11"/>
    </row>
    <row r="23" spans="1:8" ht="13.5">
      <c r="A23" s="2" t="s">
        <v>68</v>
      </c>
      <c r="B23" s="2" t="s">
        <v>69</v>
      </c>
      <c r="C23" s="32" t="s">
        <v>90</v>
      </c>
      <c r="D23" s="9"/>
      <c r="E23" s="31" t="s">
        <v>91</v>
      </c>
      <c r="F23" s="24"/>
      <c r="G23" s="24"/>
      <c r="H23" s="25"/>
    </row>
    <row r="24" spans="1:8" ht="13.5">
      <c r="A24" s="26"/>
      <c r="B24" s="6" t="s">
        <v>96</v>
      </c>
      <c r="C24" s="32"/>
      <c r="D24" s="9"/>
      <c r="E24" s="6" t="s">
        <v>92</v>
      </c>
      <c r="F24" s="2" t="s">
        <v>93</v>
      </c>
      <c r="G24" s="2" t="s">
        <v>94</v>
      </c>
      <c r="H24" s="2" t="s">
        <v>95</v>
      </c>
    </row>
    <row r="25" spans="1:8" ht="13.5">
      <c r="A25" s="26" t="s">
        <v>115</v>
      </c>
      <c r="B25" s="7" t="s">
        <v>107</v>
      </c>
      <c r="C25" s="96">
        <f>2397+34386+167+2442</f>
        <v>39392</v>
      </c>
      <c r="D25" s="27" t="s">
        <v>106</v>
      </c>
      <c r="E25" s="8"/>
      <c r="F25" s="4">
        <v>93.5</v>
      </c>
      <c r="G25" s="4"/>
      <c r="H25" s="4">
        <v>6.5</v>
      </c>
    </row>
    <row r="26" spans="1:8" ht="13.5">
      <c r="A26" s="26" t="s">
        <v>116</v>
      </c>
      <c r="B26" s="7" t="s">
        <v>102</v>
      </c>
      <c r="C26" s="35"/>
      <c r="D26" s="27"/>
      <c r="E26" s="6" t="s">
        <v>112</v>
      </c>
      <c r="F26" s="2" t="s">
        <v>93</v>
      </c>
      <c r="G26" s="2" t="s">
        <v>94</v>
      </c>
      <c r="H26" s="2" t="s">
        <v>95</v>
      </c>
    </row>
    <row r="27" spans="1:8" ht="13.5">
      <c r="A27" s="26"/>
      <c r="B27" s="7" t="s">
        <v>108</v>
      </c>
      <c r="C27" s="35">
        <v>2.4</v>
      </c>
      <c r="D27" s="27" t="s">
        <v>104</v>
      </c>
      <c r="E27" s="8" t="s">
        <v>80</v>
      </c>
      <c r="F27" s="4"/>
      <c r="G27" s="4"/>
      <c r="H27" s="4"/>
    </row>
    <row r="28" spans="1:8" ht="13.5">
      <c r="A28" s="26"/>
      <c r="B28" s="7" t="s">
        <v>109</v>
      </c>
      <c r="C28" s="35">
        <v>0</v>
      </c>
      <c r="D28" s="27" t="s">
        <v>104</v>
      </c>
      <c r="E28" s="26" t="s">
        <v>113</v>
      </c>
      <c r="F28" s="2" t="s">
        <v>93</v>
      </c>
      <c r="G28" s="2" t="s">
        <v>94</v>
      </c>
      <c r="H28" s="2" t="s">
        <v>95</v>
      </c>
    </row>
    <row r="29" spans="1:8" ht="13.5">
      <c r="A29" s="26"/>
      <c r="B29" s="7" t="s">
        <v>110</v>
      </c>
      <c r="C29" s="35">
        <v>2.44</v>
      </c>
      <c r="D29" s="27" t="s">
        <v>104</v>
      </c>
      <c r="E29" s="26"/>
      <c r="F29" s="4"/>
      <c r="G29" s="33"/>
      <c r="H29" s="33"/>
    </row>
    <row r="30" spans="1:8" ht="13.5">
      <c r="A30" s="28"/>
      <c r="B30" s="8" t="s">
        <v>111</v>
      </c>
      <c r="C30" s="35">
        <v>34.552</v>
      </c>
      <c r="D30" s="30" t="s">
        <v>104</v>
      </c>
      <c r="E30" s="32" t="s">
        <v>114</v>
      </c>
      <c r="F30" s="34"/>
      <c r="G30" s="34"/>
      <c r="H30" s="9"/>
    </row>
    <row r="32" ht="13.5">
      <c r="A32" s="1" t="s">
        <v>117</v>
      </c>
    </row>
    <row r="33" spans="5:10" ht="13.5">
      <c r="E33" s="29"/>
      <c r="F33" s="29"/>
      <c r="J33" t="s">
        <v>361</v>
      </c>
    </row>
    <row r="34" spans="1:8" ht="13.5">
      <c r="A34" s="2" t="s">
        <v>68</v>
      </c>
      <c r="B34" s="2" t="s">
        <v>69</v>
      </c>
      <c r="C34" s="32" t="s">
        <v>70</v>
      </c>
      <c r="D34" s="34"/>
      <c r="E34" s="31"/>
      <c r="F34" s="25"/>
      <c r="G34" s="104" t="s">
        <v>121</v>
      </c>
      <c r="H34" s="105"/>
    </row>
    <row r="35" spans="1:8" ht="13.5">
      <c r="A35" s="6"/>
      <c r="B35" s="6" t="s">
        <v>118</v>
      </c>
      <c r="C35" s="31"/>
      <c r="D35" s="24"/>
      <c r="E35" s="26"/>
      <c r="F35" s="27"/>
      <c r="G35" s="32"/>
      <c r="H35" s="9"/>
    </row>
    <row r="36" spans="1:8" ht="13.5">
      <c r="A36" s="7" t="s">
        <v>129</v>
      </c>
      <c r="B36" s="7" t="s">
        <v>119</v>
      </c>
      <c r="C36" s="28"/>
      <c r="D36" s="29"/>
      <c r="E36" s="26"/>
      <c r="F36" s="27"/>
      <c r="G36" s="26" t="s">
        <v>122</v>
      </c>
      <c r="H36" s="27"/>
    </row>
    <row r="37" spans="1:8" ht="13.5">
      <c r="A37" s="7" t="s">
        <v>130</v>
      </c>
      <c r="B37" s="38" t="s">
        <v>128</v>
      </c>
      <c r="C37" s="35"/>
      <c r="D37" s="32" t="s">
        <v>120</v>
      </c>
      <c r="E37" s="26"/>
      <c r="F37" s="27"/>
      <c r="G37" s="5"/>
      <c r="H37" s="2" t="s">
        <v>86</v>
      </c>
    </row>
    <row r="38" spans="1:8" ht="13.5">
      <c r="A38" s="7"/>
      <c r="B38" s="38" t="s">
        <v>128</v>
      </c>
      <c r="C38" s="37"/>
      <c r="D38" s="31" t="s">
        <v>120</v>
      </c>
      <c r="E38" s="26"/>
      <c r="F38" s="27"/>
      <c r="G38" s="5"/>
      <c r="H38" s="2" t="s">
        <v>86</v>
      </c>
    </row>
    <row r="39" spans="1:8" ht="13.5">
      <c r="A39" s="7"/>
      <c r="B39" s="6" t="s">
        <v>123</v>
      </c>
      <c r="C39" s="24"/>
      <c r="D39" s="25"/>
      <c r="E39" s="26"/>
      <c r="F39" s="27"/>
      <c r="G39" s="26" t="s">
        <v>127</v>
      </c>
      <c r="H39" s="27"/>
    </row>
    <row r="40" spans="1:8" ht="13.5">
      <c r="A40" s="7"/>
      <c r="B40" s="7" t="s">
        <v>124</v>
      </c>
      <c r="C40" s="35">
        <v>0.56</v>
      </c>
      <c r="D40" s="2" t="s">
        <v>120</v>
      </c>
      <c r="E40" s="26"/>
      <c r="F40" s="27"/>
      <c r="G40" s="5"/>
      <c r="H40" s="2" t="s">
        <v>86</v>
      </c>
    </row>
    <row r="41" spans="1:8" ht="13.5">
      <c r="A41" s="7"/>
      <c r="B41" s="7" t="s">
        <v>125</v>
      </c>
      <c r="C41" s="35">
        <v>233.38</v>
      </c>
      <c r="D41" s="2" t="s">
        <v>120</v>
      </c>
      <c r="E41" s="26"/>
      <c r="F41" s="27"/>
      <c r="G41" s="5"/>
      <c r="H41" s="2" t="s">
        <v>86</v>
      </c>
    </row>
    <row r="42" spans="1:8" ht="13.5">
      <c r="A42" s="8"/>
      <c r="B42" s="8" t="s">
        <v>377</v>
      </c>
      <c r="C42" s="35">
        <v>27.8</v>
      </c>
      <c r="D42" s="2" t="s">
        <v>120</v>
      </c>
      <c r="E42" s="28"/>
      <c r="F42" s="30"/>
      <c r="G42" s="5"/>
      <c r="H42" s="2" t="s">
        <v>86</v>
      </c>
    </row>
    <row r="44" ht="13.5">
      <c r="A44" s="1" t="s">
        <v>131</v>
      </c>
    </row>
    <row r="45" spans="5:6" ht="13.5">
      <c r="E45" s="11"/>
      <c r="F45" s="11"/>
    </row>
    <row r="46" spans="1:8" ht="13.5">
      <c r="A46" s="2" t="s">
        <v>68</v>
      </c>
      <c r="B46" s="34" t="s">
        <v>69</v>
      </c>
      <c r="C46" s="32" t="s">
        <v>70</v>
      </c>
      <c r="D46" s="9"/>
      <c r="E46" s="32" t="s">
        <v>95</v>
      </c>
      <c r="F46" s="34"/>
      <c r="G46" s="34"/>
      <c r="H46" s="9"/>
    </row>
    <row r="47" spans="1:8" ht="13.5">
      <c r="A47" s="6"/>
      <c r="B47" s="24" t="s">
        <v>132</v>
      </c>
      <c r="C47" s="31"/>
      <c r="D47" s="24"/>
      <c r="E47" s="31" t="s">
        <v>151</v>
      </c>
      <c r="F47" s="24"/>
      <c r="G47" s="24"/>
      <c r="H47" s="25"/>
    </row>
    <row r="48" spans="1:8" ht="13.5">
      <c r="A48" s="7"/>
      <c r="B48" s="11" t="s">
        <v>133</v>
      </c>
      <c r="C48" s="4">
        <v>0</v>
      </c>
      <c r="D48" s="32" t="s">
        <v>120</v>
      </c>
      <c r="E48" s="26" t="s">
        <v>152</v>
      </c>
      <c r="F48" s="11"/>
      <c r="G48" s="11"/>
      <c r="H48" s="27"/>
    </row>
    <row r="49" spans="1:8" ht="13.5">
      <c r="A49" s="7"/>
      <c r="B49" s="11" t="s">
        <v>134</v>
      </c>
      <c r="C49" s="4">
        <v>0</v>
      </c>
      <c r="D49" s="32" t="s">
        <v>120</v>
      </c>
      <c r="E49" s="26"/>
      <c r="F49" s="11"/>
      <c r="G49" s="4" t="s">
        <v>245</v>
      </c>
      <c r="H49" s="27" t="s">
        <v>154</v>
      </c>
    </row>
    <row r="50" spans="1:8" ht="13.5">
      <c r="A50" s="7" t="s">
        <v>149</v>
      </c>
      <c r="B50" s="11" t="s">
        <v>135</v>
      </c>
      <c r="C50" s="4">
        <v>0</v>
      </c>
      <c r="D50" s="32" t="s">
        <v>120</v>
      </c>
      <c r="E50" s="26"/>
      <c r="F50" s="11"/>
      <c r="G50" s="11"/>
      <c r="H50" s="27"/>
    </row>
    <row r="51" spans="1:8" ht="13.5">
      <c r="A51" s="7"/>
      <c r="B51" s="11" t="s">
        <v>136</v>
      </c>
      <c r="C51" s="4">
        <v>0</v>
      </c>
      <c r="D51" s="32" t="s">
        <v>120</v>
      </c>
      <c r="E51" s="26"/>
      <c r="F51" s="11"/>
      <c r="G51" s="11"/>
      <c r="H51" s="27"/>
    </row>
    <row r="52" spans="1:8" ht="13.5">
      <c r="A52" s="7"/>
      <c r="B52" s="11" t="s">
        <v>137</v>
      </c>
      <c r="C52" s="4">
        <v>0</v>
      </c>
      <c r="D52" s="32" t="s">
        <v>120</v>
      </c>
      <c r="E52" s="26"/>
      <c r="F52" s="11"/>
      <c r="G52" s="11"/>
      <c r="H52" s="27"/>
    </row>
    <row r="53" spans="1:8" ht="13.5">
      <c r="A53" s="7"/>
      <c r="B53" s="11" t="s">
        <v>138</v>
      </c>
      <c r="C53" s="26"/>
      <c r="D53" s="11"/>
      <c r="E53" s="26"/>
      <c r="F53" s="11"/>
      <c r="G53" s="11"/>
      <c r="H53" s="27"/>
    </row>
    <row r="54" spans="1:8" ht="13.5">
      <c r="A54" s="7"/>
      <c r="B54" s="11" t="s">
        <v>139</v>
      </c>
      <c r="C54" s="4" t="s">
        <v>245</v>
      </c>
      <c r="D54" s="11" t="s">
        <v>154</v>
      </c>
      <c r="E54" s="26"/>
      <c r="F54" s="11"/>
      <c r="G54" s="11"/>
      <c r="H54" s="27"/>
    </row>
    <row r="55" spans="1:8" ht="13.5">
      <c r="A55" s="8"/>
      <c r="B55" s="29" t="s">
        <v>140</v>
      </c>
      <c r="C55" s="4"/>
      <c r="D55" s="32" t="s">
        <v>146</v>
      </c>
      <c r="E55" s="26"/>
      <c r="F55" s="11"/>
      <c r="G55" s="11"/>
      <c r="H55" s="27"/>
    </row>
    <row r="56" spans="1:8" ht="13.5">
      <c r="A56" s="6"/>
      <c r="B56" s="6" t="s">
        <v>141</v>
      </c>
      <c r="E56" s="26"/>
      <c r="F56" s="11"/>
      <c r="G56" s="11"/>
      <c r="H56" s="27"/>
    </row>
    <row r="57" spans="1:8" ht="13.5">
      <c r="A57" s="7"/>
      <c r="B57" s="7" t="s">
        <v>142</v>
      </c>
      <c r="C57" s="4" t="s">
        <v>245</v>
      </c>
      <c r="D57" s="11" t="s">
        <v>154</v>
      </c>
      <c r="E57" s="26"/>
      <c r="F57" s="11"/>
      <c r="G57" s="11"/>
      <c r="H57" s="27"/>
    </row>
    <row r="58" spans="1:8" ht="13.5">
      <c r="A58" s="7" t="s">
        <v>150</v>
      </c>
      <c r="B58" s="7" t="s">
        <v>143</v>
      </c>
      <c r="E58" s="26"/>
      <c r="F58" s="11"/>
      <c r="G58" s="11"/>
      <c r="H58" s="27"/>
    </row>
    <row r="59" spans="1:8" ht="13.5">
      <c r="A59" s="7"/>
      <c r="B59" s="7" t="s">
        <v>144</v>
      </c>
      <c r="C59" s="4"/>
      <c r="D59" s="32" t="s">
        <v>148</v>
      </c>
      <c r="E59" s="26"/>
      <c r="F59" s="11"/>
      <c r="G59" s="11"/>
      <c r="H59" s="27"/>
    </row>
    <row r="60" spans="1:8" ht="13.5">
      <c r="A60" s="8"/>
      <c r="B60" s="8" t="s">
        <v>145</v>
      </c>
      <c r="C60" s="4"/>
      <c r="D60" s="32" t="s">
        <v>148</v>
      </c>
      <c r="E60" s="28"/>
      <c r="F60" s="29"/>
      <c r="G60" s="29"/>
      <c r="H60" s="30"/>
    </row>
    <row r="62" ht="13.5">
      <c r="A62" t="s">
        <v>217</v>
      </c>
    </row>
    <row r="64" ht="13.5">
      <c r="A64" t="s">
        <v>334</v>
      </c>
    </row>
    <row r="66" ht="13.5">
      <c r="A66" s="61" t="s">
        <v>323</v>
      </c>
    </row>
    <row r="67" ht="13.5">
      <c r="A67" s="61" t="s">
        <v>324</v>
      </c>
    </row>
    <row r="68" ht="7.5" customHeight="1">
      <c r="A68" s="61"/>
    </row>
    <row r="69" ht="14.25" customHeight="1">
      <c r="A69" s="61" t="s">
        <v>333</v>
      </c>
    </row>
    <row r="70" ht="13.5">
      <c r="D70" t="s">
        <v>248</v>
      </c>
    </row>
    <row r="71" ht="13.5">
      <c r="A71" s="61" t="s">
        <v>335</v>
      </c>
    </row>
    <row r="72" ht="7.5" customHeight="1">
      <c r="A72" s="61"/>
    </row>
    <row r="73" ht="13.5">
      <c r="A73" s="61" t="s">
        <v>336</v>
      </c>
    </row>
    <row r="74" ht="13.5">
      <c r="A74" s="61" t="s">
        <v>337</v>
      </c>
    </row>
    <row r="75" ht="13.5">
      <c r="A75" s="61" t="s">
        <v>338</v>
      </c>
    </row>
    <row r="76" ht="13.5">
      <c r="A76" s="61" t="s">
        <v>339</v>
      </c>
    </row>
    <row r="77" ht="13.5">
      <c r="D77" s="92" t="s">
        <v>340</v>
      </c>
    </row>
    <row r="78" ht="13.5">
      <c r="D78" s="92" t="s">
        <v>341</v>
      </c>
    </row>
  </sheetData>
  <mergeCells count="4">
    <mergeCell ref="C9:D9"/>
    <mergeCell ref="E9:F9"/>
    <mergeCell ref="G9:H9"/>
    <mergeCell ref="G34:H34"/>
  </mergeCells>
  <hyperlinks>
    <hyperlink ref="C1" location="環境簡易診断表1!A1" display="簡易診断へ戻る"/>
    <hyperlink ref="A1" location="開始!A1" display="開始シートへ"/>
  </hyperlinks>
  <printOptions/>
  <pageMargins left="0.47" right="0.13" top="0.57" bottom="0.55" header="0.25" footer="0.32"/>
  <pageSetup horizontalDpi="300" verticalDpi="300" orientation="portrait" paperSize="9" scale="75" r:id="rId2"/>
  <headerFooter alignWithMargins="0">
    <oddHeader>&amp;C環境プランナー報告書附属表</oddHeader>
    <oddFooter>&amp;C- 3 -</oddFooter>
  </headerFooter>
  <drawing r:id="rId1"/>
</worksheet>
</file>

<file path=xl/worksheets/sheet4.xml><?xml version="1.0" encoding="utf-8"?>
<worksheet xmlns="http://schemas.openxmlformats.org/spreadsheetml/2006/main" xmlns:r="http://schemas.openxmlformats.org/officeDocument/2006/relationships">
  <dimension ref="A1:C18"/>
  <sheetViews>
    <sheetView workbookViewId="0" topLeftCell="A4">
      <selection activeCell="C1" sqref="C1"/>
    </sheetView>
  </sheetViews>
  <sheetFormatPr defaultColWidth="9.00390625" defaultRowHeight="13.5"/>
  <cols>
    <col min="1" max="1" width="7.00390625" style="12" customWidth="1"/>
    <col min="2" max="16384" width="9.00390625" style="12" customWidth="1"/>
  </cols>
  <sheetData>
    <row r="1" spans="1:3" ht="13.5">
      <c r="A1" s="52" t="s">
        <v>311</v>
      </c>
      <c r="C1" s="91" t="s">
        <v>65</v>
      </c>
    </row>
    <row r="3" ht="13.5">
      <c r="A3" s="12" t="str">
        <f>'環境簡易診断表1'!A3</f>
        <v>株式会社ベルエール 様</v>
      </c>
    </row>
    <row r="5" ht="13.5">
      <c r="A5" s="12" t="s">
        <v>51</v>
      </c>
    </row>
    <row r="7" spans="1:2" ht="13.5">
      <c r="A7" s="53" t="s">
        <v>62</v>
      </c>
      <c r="B7" s="12" t="s">
        <v>53</v>
      </c>
    </row>
    <row r="8" spans="1:2" ht="13.5">
      <c r="A8" s="53" t="s">
        <v>62</v>
      </c>
      <c r="B8" s="12" t="s">
        <v>54</v>
      </c>
    </row>
    <row r="9" spans="1:2" ht="13.5">
      <c r="A9" s="53" t="s">
        <v>62</v>
      </c>
      <c r="B9" s="12" t="s">
        <v>55</v>
      </c>
    </row>
    <row r="10" spans="1:2" ht="13.5">
      <c r="A10" s="53"/>
      <c r="B10" s="12" t="s">
        <v>56</v>
      </c>
    </row>
    <row r="11" spans="1:2" ht="13.5">
      <c r="A11" s="53" t="s">
        <v>62</v>
      </c>
      <c r="B11" s="12" t="s">
        <v>57</v>
      </c>
    </row>
    <row r="12" spans="1:2" ht="13.5">
      <c r="A12" s="53"/>
      <c r="B12" s="12" t="s">
        <v>58</v>
      </c>
    </row>
    <row r="13" spans="1:2" ht="13.5">
      <c r="A13" s="53" t="s">
        <v>62</v>
      </c>
      <c r="B13" s="12" t="s">
        <v>59</v>
      </c>
    </row>
    <row r="14" ht="13.5">
      <c r="B14" s="12" t="s">
        <v>60</v>
      </c>
    </row>
    <row r="16" ht="13.5">
      <c r="B16" s="12" t="s">
        <v>61</v>
      </c>
    </row>
    <row r="18" spans="1:2" ht="13.5">
      <c r="A18" s="12">
        <f>COUNTA(A7:A13)</f>
        <v>5</v>
      </c>
      <c r="B18" s="17">
        <f>A18/7</f>
        <v>0.7142857142857143</v>
      </c>
    </row>
  </sheetData>
  <hyperlinks>
    <hyperlink ref="C1" location="環境簡易診断表1!A1" display="簡易診断へ戻る"/>
    <hyperlink ref="A1" location="開始!A1" display="開始シートへ"/>
  </hyperlinks>
  <printOptions/>
  <pageMargins left="0.75" right="0.75" top="0.79" bottom="1" header="0.512" footer="0.512"/>
  <pageSetup horizontalDpi="300" verticalDpi="300" orientation="landscape" paperSize="9" r:id="rId1"/>
  <headerFooter alignWithMargins="0">
    <oddHeader>&amp;C環境プランナー報告書附属表</oddHeader>
    <oddFooter>&amp;C- 4 -</oddFooter>
  </headerFooter>
</worksheet>
</file>

<file path=xl/worksheets/sheet5.xml><?xml version="1.0" encoding="utf-8"?>
<worksheet xmlns="http://schemas.openxmlformats.org/spreadsheetml/2006/main" xmlns:r="http://schemas.openxmlformats.org/officeDocument/2006/relationships">
  <dimension ref="A1:L33"/>
  <sheetViews>
    <sheetView zoomScale="90" zoomScaleNormal="90" workbookViewId="0" topLeftCell="A1">
      <selection activeCell="J13" sqref="J13"/>
    </sheetView>
  </sheetViews>
  <sheetFormatPr defaultColWidth="9.00390625" defaultRowHeight="13.5"/>
  <cols>
    <col min="2" max="2" width="13.125" style="0" customWidth="1"/>
    <col min="11" max="11" width="13.125" style="0" bestFit="1" customWidth="1"/>
    <col min="12" max="12" width="13.00390625" style="0" customWidth="1"/>
  </cols>
  <sheetData>
    <row r="1" spans="1:8" ht="13.5">
      <c r="A1" s="90" t="s">
        <v>311</v>
      </c>
      <c r="C1" s="91" t="s">
        <v>65</v>
      </c>
      <c r="H1" s="52" t="s">
        <v>342</v>
      </c>
    </row>
    <row r="2" spans="1:4" ht="13.5">
      <c r="A2" s="43"/>
      <c r="B2" s="43"/>
      <c r="C2" s="44"/>
      <c r="D2" s="44"/>
    </row>
    <row r="3" spans="1:4" ht="13.5">
      <c r="A3" s="46" t="str">
        <f>'環境影響評価換算用'!A4</f>
        <v>株式会社ベルエール 様</v>
      </c>
      <c r="B3" s="43"/>
      <c r="C3" s="45"/>
      <c r="D3" s="45"/>
    </row>
    <row r="4" spans="1:4" ht="13.5">
      <c r="A4" s="43"/>
      <c r="B4" s="43"/>
      <c r="C4" s="45"/>
      <c r="D4" s="45"/>
    </row>
    <row r="5" spans="1:12" ht="13.5">
      <c r="A5" s="31"/>
      <c r="B5" s="25"/>
      <c r="C5" s="6" t="s">
        <v>161</v>
      </c>
      <c r="D5" s="31" t="s">
        <v>162</v>
      </c>
      <c r="E5" s="24"/>
      <c r="F5" s="25"/>
      <c r="G5" s="24"/>
      <c r="H5" s="57" t="s">
        <v>247</v>
      </c>
      <c r="I5" s="104" t="s">
        <v>252</v>
      </c>
      <c r="J5" s="105"/>
      <c r="K5" s="34" t="s">
        <v>166</v>
      </c>
      <c r="L5" s="9"/>
    </row>
    <row r="6" spans="1:12" ht="13.5">
      <c r="A6" s="28"/>
      <c r="B6" s="30"/>
      <c r="C6" s="62" t="s">
        <v>251</v>
      </c>
      <c r="D6" s="2" t="s">
        <v>163</v>
      </c>
      <c r="E6" s="2" t="s">
        <v>164</v>
      </c>
      <c r="F6" s="2" t="s">
        <v>165</v>
      </c>
      <c r="G6" s="57" t="s">
        <v>52</v>
      </c>
      <c r="H6" s="64" t="s">
        <v>250</v>
      </c>
      <c r="I6" s="66" t="s">
        <v>253</v>
      </c>
      <c r="J6" s="67" t="s">
        <v>254</v>
      </c>
      <c r="K6" s="9" t="s">
        <v>182</v>
      </c>
      <c r="L6" s="2" t="s">
        <v>183</v>
      </c>
    </row>
    <row r="7" spans="1:12" ht="13.5">
      <c r="A7" s="6"/>
      <c r="B7" s="2" t="s">
        <v>155</v>
      </c>
      <c r="C7" s="58">
        <v>1</v>
      </c>
      <c r="D7" s="58">
        <v>1</v>
      </c>
      <c r="E7" s="58">
        <v>1</v>
      </c>
      <c r="F7" s="59">
        <v>1</v>
      </c>
      <c r="G7" s="60">
        <f>D7*6+E7+F7*3</f>
        <v>10</v>
      </c>
      <c r="H7" s="58">
        <v>1</v>
      </c>
      <c r="I7" s="65">
        <f>(C7+H7*2)/2</f>
        <v>1.5</v>
      </c>
      <c r="J7" s="68" t="s">
        <v>360</v>
      </c>
      <c r="K7" s="35"/>
      <c r="L7" s="4"/>
    </row>
    <row r="8" spans="1:12" ht="13.5">
      <c r="A8" s="7" t="s">
        <v>170</v>
      </c>
      <c r="B8" s="2" t="s">
        <v>156</v>
      </c>
      <c r="C8" s="58">
        <v>1</v>
      </c>
      <c r="D8" s="58">
        <v>1</v>
      </c>
      <c r="E8" s="58">
        <v>1</v>
      </c>
      <c r="F8" s="59">
        <v>1</v>
      </c>
      <c r="G8" s="60">
        <f>D8*6+E8+F8*3</f>
        <v>10</v>
      </c>
      <c r="H8" s="58">
        <v>1</v>
      </c>
      <c r="I8" s="65">
        <f>(C8+H8*2)/2</f>
        <v>1.5</v>
      </c>
      <c r="J8" s="69" t="s">
        <v>360</v>
      </c>
      <c r="K8" s="35"/>
      <c r="L8" s="4"/>
    </row>
    <row r="9" spans="1:12" ht="13.5">
      <c r="A9" s="7"/>
      <c r="B9" s="2" t="s">
        <v>157</v>
      </c>
      <c r="C9" s="58">
        <v>1</v>
      </c>
      <c r="D9" s="58">
        <v>1</v>
      </c>
      <c r="E9" s="58">
        <v>1</v>
      </c>
      <c r="F9" s="59">
        <v>1</v>
      </c>
      <c r="G9" s="60">
        <f>D9*6+E9+F9*3</f>
        <v>10</v>
      </c>
      <c r="H9" s="58">
        <v>1</v>
      </c>
      <c r="I9" s="65">
        <f>(C9+H9*2)/2</f>
        <v>1.5</v>
      </c>
      <c r="J9" s="69" t="s">
        <v>360</v>
      </c>
      <c r="K9" s="35"/>
      <c r="L9" s="4"/>
    </row>
    <row r="10" spans="1:12" ht="13.5">
      <c r="A10" s="7"/>
      <c r="B10" s="2" t="s">
        <v>158</v>
      </c>
      <c r="C10" s="58">
        <v>1</v>
      </c>
      <c r="D10" s="58">
        <v>1</v>
      </c>
      <c r="E10" s="58">
        <v>1</v>
      </c>
      <c r="F10" s="59">
        <v>1</v>
      </c>
      <c r="G10" s="60">
        <f>D10*6+E10+F10*3</f>
        <v>10</v>
      </c>
      <c r="H10" s="58">
        <v>1</v>
      </c>
      <c r="I10" s="65">
        <f>(C10+H10*2)/2</f>
        <v>1.5</v>
      </c>
      <c r="J10" s="69" t="s">
        <v>360</v>
      </c>
      <c r="K10" s="35"/>
      <c r="L10" s="4"/>
    </row>
    <row r="11" spans="1:12" ht="13.5">
      <c r="A11" s="8"/>
      <c r="B11" s="4" t="s">
        <v>159</v>
      </c>
      <c r="C11" s="58"/>
      <c r="D11" s="58"/>
      <c r="E11" s="58"/>
      <c r="F11" s="59"/>
      <c r="G11" s="60">
        <f aca="true" t="shared" si="0" ref="G11:G21">IF(ISBLANK(C11),"",SUM(D11:F11))</f>
      </c>
      <c r="H11" s="58">
        <f aca="true" t="shared" si="1" ref="H11:H21">IF(ISBLANK(C11),"",G11*C11)</f>
      </c>
      <c r="I11" s="10"/>
      <c r="J11" s="69"/>
      <c r="K11" s="35"/>
      <c r="L11" s="4"/>
    </row>
    <row r="12" spans="1:12" ht="13.5">
      <c r="A12" s="6"/>
      <c r="B12" s="2" t="s">
        <v>160</v>
      </c>
      <c r="C12" s="58">
        <v>3</v>
      </c>
      <c r="D12" s="58">
        <v>1</v>
      </c>
      <c r="E12" s="58">
        <v>1</v>
      </c>
      <c r="F12" s="59">
        <v>1</v>
      </c>
      <c r="G12" s="60">
        <f>D12*6+E12+F12*3</f>
        <v>10</v>
      </c>
      <c r="H12" s="58">
        <v>1</v>
      </c>
      <c r="I12" s="65">
        <f>(C12+H12*2)/2</f>
        <v>2.5</v>
      </c>
      <c r="J12" s="69" t="s">
        <v>360</v>
      </c>
      <c r="K12" s="35"/>
      <c r="L12" s="4"/>
    </row>
    <row r="13" spans="1:12" ht="13.5">
      <c r="A13" s="7" t="s">
        <v>171</v>
      </c>
      <c r="B13" s="4" t="s">
        <v>159</v>
      </c>
      <c r="C13" s="58"/>
      <c r="D13" s="58"/>
      <c r="E13" s="58"/>
      <c r="F13" s="59"/>
      <c r="G13" s="60">
        <f t="shared" si="0"/>
      </c>
      <c r="H13" s="58">
        <f t="shared" si="1"/>
      </c>
      <c r="I13" s="10"/>
      <c r="J13" s="69"/>
      <c r="K13" s="35"/>
      <c r="L13" s="4"/>
    </row>
    <row r="14" spans="1:12" ht="13.5">
      <c r="A14" s="8"/>
      <c r="B14" s="4" t="s">
        <v>159</v>
      </c>
      <c r="C14" s="58"/>
      <c r="D14" s="58"/>
      <c r="E14" s="58"/>
      <c r="F14" s="59"/>
      <c r="G14" s="60">
        <f t="shared" si="0"/>
      </c>
      <c r="H14" s="58">
        <f t="shared" si="1"/>
      </c>
      <c r="I14" s="10"/>
      <c r="J14" s="69"/>
      <c r="K14" s="35"/>
      <c r="L14" s="4"/>
    </row>
    <row r="15" spans="1:12" ht="13.5">
      <c r="A15" s="6"/>
      <c r="B15" s="2" t="s">
        <v>149</v>
      </c>
      <c r="C15" s="58">
        <v>1</v>
      </c>
      <c r="D15" s="58">
        <v>1</v>
      </c>
      <c r="E15" s="58">
        <v>1</v>
      </c>
      <c r="F15" s="59">
        <v>1</v>
      </c>
      <c r="G15" s="60">
        <f>D15*6+E15+F15*3</f>
        <v>10</v>
      </c>
      <c r="H15" s="58">
        <v>1</v>
      </c>
      <c r="I15" s="65">
        <f>(C15+H15*2)/2</f>
        <v>1.5</v>
      </c>
      <c r="J15" s="69" t="s">
        <v>360</v>
      </c>
      <c r="K15" s="35"/>
      <c r="L15" s="4"/>
    </row>
    <row r="16" spans="1:12" ht="13.5">
      <c r="A16" s="7" t="s">
        <v>172</v>
      </c>
      <c r="B16" s="2" t="s">
        <v>167</v>
      </c>
      <c r="C16" s="58">
        <v>1</v>
      </c>
      <c r="D16" s="58">
        <v>1</v>
      </c>
      <c r="E16" s="58">
        <v>1</v>
      </c>
      <c r="F16" s="59">
        <v>1</v>
      </c>
      <c r="G16" s="60">
        <f>D16*6+E16+F16*3</f>
        <v>10</v>
      </c>
      <c r="H16" s="58">
        <v>1</v>
      </c>
      <c r="I16" s="65">
        <f>(C16+H16*2)/2</f>
        <v>1.5</v>
      </c>
      <c r="J16" s="69" t="s">
        <v>360</v>
      </c>
      <c r="K16" s="35"/>
      <c r="L16" s="4"/>
    </row>
    <row r="17" spans="1:12" ht="13.5">
      <c r="A17" s="7"/>
      <c r="B17" s="2" t="s">
        <v>168</v>
      </c>
      <c r="C17" s="58"/>
      <c r="D17" s="58"/>
      <c r="E17" s="58"/>
      <c r="F17" s="59"/>
      <c r="G17" s="60">
        <f t="shared" si="0"/>
      </c>
      <c r="H17" s="58"/>
      <c r="I17" s="10"/>
      <c r="J17" s="69"/>
      <c r="K17" s="35"/>
      <c r="L17" s="4"/>
    </row>
    <row r="18" spans="1:12" ht="13.5">
      <c r="A18" s="8"/>
      <c r="B18" s="4" t="s">
        <v>159</v>
      </c>
      <c r="C18" s="58"/>
      <c r="D18" s="58"/>
      <c r="E18" s="58"/>
      <c r="F18" s="59"/>
      <c r="G18" s="60">
        <f t="shared" si="0"/>
      </c>
      <c r="H18" s="58">
        <f t="shared" si="1"/>
      </c>
      <c r="I18" s="10"/>
      <c r="J18" s="69"/>
      <c r="K18" s="35"/>
      <c r="L18" s="4"/>
    </row>
    <row r="19" spans="1:12" ht="13.5">
      <c r="A19" s="6"/>
      <c r="B19" s="2" t="s">
        <v>169</v>
      </c>
      <c r="C19" s="58">
        <v>1</v>
      </c>
      <c r="D19" s="58">
        <v>1</v>
      </c>
      <c r="E19" s="58">
        <v>1</v>
      </c>
      <c r="F19" s="59">
        <v>1</v>
      </c>
      <c r="G19" s="60">
        <f>D19*6+E19+F19*3</f>
        <v>10</v>
      </c>
      <c r="H19" s="58">
        <v>1</v>
      </c>
      <c r="I19" s="65">
        <f>(C19+H19*2)/2</f>
        <v>1.5</v>
      </c>
      <c r="J19" s="69" t="s">
        <v>255</v>
      </c>
      <c r="K19" s="35"/>
      <c r="L19" s="4"/>
    </row>
    <row r="20" spans="1:12" ht="13.5">
      <c r="A20" s="7" t="s">
        <v>173</v>
      </c>
      <c r="B20" s="4" t="s">
        <v>159</v>
      </c>
      <c r="C20" s="58"/>
      <c r="D20" s="58"/>
      <c r="E20" s="58"/>
      <c r="F20" s="59"/>
      <c r="G20" s="60">
        <f t="shared" si="0"/>
      </c>
      <c r="H20" s="58">
        <f t="shared" si="1"/>
      </c>
      <c r="I20" s="10"/>
      <c r="J20" s="69"/>
      <c r="K20" s="35"/>
      <c r="L20" s="4"/>
    </row>
    <row r="21" spans="1:12" ht="13.5">
      <c r="A21" s="8"/>
      <c r="B21" s="4" t="s">
        <v>159</v>
      </c>
      <c r="C21" s="58"/>
      <c r="D21" s="58"/>
      <c r="E21" s="58"/>
      <c r="F21" s="59"/>
      <c r="G21" s="60">
        <f t="shared" si="0"/>
      </c>
      <c r="H21" s="58">
        <f t="shared" si="1"/>
      </c>
      <c r="I21" s="10"/>
      <c r="J21" s="69"/>
      <c r="K21" s="35"/>
      <c r="L21" s="4"/>
    </row>
    <row r="23" ht="13.5">
      <c r="B23" t="s">
        <v>174</v>
      </c>
    </row>
    <row r="24" ht="13.5">
      <c r="B24" t="s">
        <v>175</v>
      </c>
    </row>
    <row r="25" ht="6.75" customHeight="1"/>
    <row r="26" ht="13.5">
      <c r="B26" t="s">
        <v>178</v>
      </c>
    </row>
    <row r="27" ht="13.5">
      <c r="B27" t="s">
        <v>176</v>
      </c>
    </row>
    <row r="28" ht="8.25" customHeight="1"/>
    <row r="29" ht="13.5">
      <c r="B29" t="s">
        <v>177</v>
      </c>
    </row>
    <row r="30" ht="13.5">
      <c r="B30" t="s">
        <v>179</v>
      </c>
    </row>
    <row r="31" ht="6.75" customHeight="1"/>
    <row r="32" ht="13.5">
      <c r="B32" t="s">
        <v>180</v>
      </c>
    </row>
    <row r="33" ht="13.5">
      <c r="B33" t="s">
        <v>181</v>
      </c>
    </row>
  </sheetData>
  <mergeCells count="1">
    <mergeCell ref="I5:J5"/>
  </mergeCells>
  <hyperlinks>
    <hyperlink ref="C1" location="環境簡易診断表1!A1" display="簡易診断へ戻る"/>
    <hyperlink ref="A1" location="開始!A1" display="開始シートへ"/>
    <hyperlink ref="H1" location="表２解説!A1" display="評点、評価、ランクの基準"/>
  </hyperlinks>
  <printOptions/>
  <pageMargins left="0.75" right="0.75" top="0.89" bottom="1" header="0.512" footer="0.512"/>
  <pageSetup horizontalDpi="300" verticalDpi="300" orientation="landscape" paperSize="9" r:id="rId1"/>
  <headerFooter alignWithMargins="0">
    <oddHeader>&amp;C環境プランナー報告書附属表</oddHeader>
    <oddFooter>&amp;C- 5 -</oddFooter>
  </headerFooter>
</worksheet>
</file>

<file path=xl/worksheets/sheet6.xml><?xml version="1.0" encoding="utf-8"?>
<worksheet xmlns="http://schemas.openxmlformats.org/spreadsheetml/2006/main" xmlns:r="http://schemas.openxmlformats.org/officeDocument/2006/relationships">
  <dimension ref="A1:P35"/>
  <sheetViews>
    <sheetView zoomScale="75" zoomScaleNormal="75" workbookViewId="0" topLeftCell="A4">
      <selection activeCell="O23" sqref="O23"/>
    </sheetView>
  </sheetViews>
  <sheetFormatPr defaultColWidth="9.00390625" defaultRowHeight="13.5"/>
  <cols>
    <col min="1" max="1" width="8.75390625" style="0" bestFit="1" customWidth="1"/>
    <col min="3" max="3" width="20.375" style="0" customWidth="1"/>
    <col min="4" max="4" width="9.125" style="0" customWidth="1"/>
    <col min="5" max="6" width="9.125" style="0" bestFit="1" customWidth="1"/>
    <col min="7" max="8" width="9.125" style="0" customWidth="1"/>
    <col min="9" max="15" width="9.125" style="0" bestFit="1" customWidth="1"/>
    <col min="16" max="16" width="10.75390625" style="0" bestFit="1" customWidth="1"/>
  </cols>
  <sheetData>
    <row r="1" ht="13.5">
      <c r="A1" s="52" t="s">
        <v>311</v>
      </c>
    </row>
    <row r="3" ht="13.5">
      <c r="A3" t="str">
        <f>'開始'!B2&amp;" 様"</f>
        <v>株式会社ベルエール 様</v>
      </c>
    </row>
    <row r="5" ht="13.5">
      <c r="A5" t="str">
        <f>'開始'!F2</f>
        <v>2005年度</v>
      </c>
    </row>
    <row r="6" spans="1:16" ht="13.5">
      <c r="A6" s="32"/>
      <c r="B6" s="2" t="s">
        <v>237</v>
      </c>
      <c r="C6" s="2" t="s">
        <v>218</v>
      </c>
      <c r="D6" s="103" t="s">
        <v>365</v>
      </c>
      <c r="E6" s="103" t="s">
        <v>366</v>
      </c>
      <c r="F6" s="103" t="s">
        <v>367</v>
      </c>
      <c r="G6" s="103" t="s">
        <v>368</v>
      </c>
      <c r="H6" s="103" t="s">
        <v>369</v>
      </c>
      <c r="I6" s="103" t="s">
        <v>370</v>
      </c>
      <c r="J6" s="103" t="s">
        <v>371</v>
      </c>
      <c r="K6" s="103" t="s">
        <v>372</v>
      </c>
      <c r="L6" s="103" t="s">
        <v>373</v>
      </c>
      <c r="M6" s="103" t="s">
        <v>374</v>
      </c>
      <c r="N6" s="103" t="s">
        <v>375</v>
      </c>
      <c r="O6" s="103" t="s">
        <v>376</v>
      </c>
      <c r="P6" s="2" t="s">
        <v>52</v>
      </c>
    </row>
    <row r="7" spans="1:16" ht="13.5">
      <c r="A7" s="31" t="s">
        <v>226</v>
      </c>
      <c r="B7" s="6"/>
      <c r="C7" s="2" t="s">
        <v>227</v>
      </c>
      <c r="D7" s="99">
        <f>665+8358+33</f>
        <v>9056</v>
      </c>
      <c r="E7" s="99">
        <f>417+7386+34</f>
        <v>7837</v>
      </c>
      <c r="F7" s="99">
        <f>426+8757+41</f>
        <v>9224</v>
      </c>
      <c r="G7" s="99">
        <f>413+7461+33</f>
        <v>7907</v>
      </c>
      <c r="H7" s="99">
        <f>507+7925+44</f>
        <v>8476</v>
      </c>
      <c r="I7" s="99">
        <f>672+8258+39</f>
        <v>8969</v>
      </c>
      <c r="J7" s="99">
        <f>566+7262+34</f>
        <v>7862</v>
      </c>
      <c r="K7" s="99">
        <f>470+7248+34</f>
        <v>7752</v>
      </c>
      <c r="L7" s="99">
        <f>387+7447+39</f>
        <v>7873</v>
      </c>
      <c r="M7" s="99">
        <f>425+6374+32</f>
        <v>6831</v>
      </c>
      <c r="N7" s="99">
        <f>683+7192+38</f>
        <v>7913</v>
      </c>
      <c r="O7" s="99">
        <f>709+7299+42</f>
        <v>8050</v>
      </c>
      <c r="P7" s="100">
        <f>SUM(D7:O7)</f>
        <v>97750</v>
      </c>
    </row>
    <row r="8" spans="1:16" ht="13.5">
      <c r="A8" s="26"/>
      <c r="B8" s="7"/>
      <c r="C8" s="2" t="s">
        <v>321</v>
      </c>
      <c r="D8" s="99">
        <f>16597+196611+2261</f>
        <v>215469</v>
      </c>
      <c r="E8" s="99">
        <f>10329+169760+2078</f>
        <v>182167</v>
      </c>
      <c r="F8" s="99">
        <f>10509+193947+2179</f>
        <v>206635</v>
      </c>
      <c r="G8" s="99">
        <f>10220+172235+2054</f>
        <v>184509</v>
      </c>
      <c r="H8" s="99">
        <f>12407+181387+2242</f>
        <v>196036</v>
      </c>
      <c r="I8" s="99">
        <f>16101+186196+2163</f>
        <v>204460</v>
      </c>
      <c r="J8" s="99">
        <f>13728+167615+2088</f>
        <v>183431</v>
      </c>
      <c r="K8" s="99">
        <f>11619+167615+2088</f>
        <v>181322</v>
      </c>
      <c r="L8" s="99">
        <f>9754+168350+2159</f>
        <v>180263</v>
      </c>
      <c r="M8" s="99">
        <f>10608+149989+2048</f>
        <v>162645</v>
      </c>
      <c r="N8" s="99">
        <f>16354+166269+2134</f>
        <v>184757</v>
      </c>
      <c r="O8" s="99">
        <f>16937+170235+2194</f>
        <v>189366</v>
      </c>
      <c r="P8" s="100">
        <f aca="true" t="shared" si="0" ref="P8:P29">SUM(D8:O8)</f>
        <v>2271060</v>
      </c>
    </row>
    <row r="9" spans="1:16" ht="14.25">
      <c r="A9" s="28"/>
      <c r="B9" s="8">
        <f>'環境家計簿年間'!B7</f>
        <v>0.378</v>
      </c>
      <c r="C9" s="2" t="s">
        <v>331</v>
      </c>
      <c r="D9" s="98">
        <f>D7*$B$9</f>
        <v>3423.168</v>
      </c>
      <c r="E9" s="98">
        <f>E7*$B$9</f>
        <v>2962.386</v>
      </c>
      <c r="F9" s="98">
        <f>F7*$B$9</f>
        <v>3486.672</v>
      </c>
      <c r="G9" s="98">
        <f>G7*$B$9</f>
        <v>2988.846</v>
      </c>
      <c r="H9" s="98">
        <f>H7*$B$9</f>
        <v>3203.928</v>
      </c>
      <c r="I9" s="98">
        <f aca="true" t="shared" si="1" ref="I9:O9">I7*$B$9</f>
        <v>3390.282</v>
      </c>
      <c r="J9" s="98">
        <f t="shared" si="1"/>
        <v>2971.8360000000002</v>
      </c>
      <c r="K9" s="98">
        <f t="shared" si="1"/>
        <v>2930.256</v>
      </c>
      <c r="L9" s="98">
        <f t="shared" si="1"/>
        <v>2975.994</v>
      </c>
      <c r="M9" s="98">
        <f t="shared" si="1"/>
        <v>2582.118</v>
      </c>
      <c r="N9" s="98">
        <f t="shared" si="1"/>
        <v>2991.114</v>
      </c>
      <c r="O9" s="98">
        <f t="shared" si="1"/>
        <v>3042.9</v>
      </c>
      <c r="P9" s="98">
        <f t="shared" si="0"/>
        <v>36949.5</v>
      </c>
    </row>
    <row r="10" spans="1:16" ht="14.25">
      <c r="A10" s="31" t="s">
        <v>229</v>
      </c>
      <c r="B10" s="6"/>
      <c r="C10" s="54" t="s">
        <v>228</v>
      </c>
      <c r="D10" s="5"/>
      <c r="E10" s="5"/>
      <c r="F10" s="5"/>
      <c r="G10" s="5"/>
      <c r="H10" s="5"/>
      <c r="I10" s="5"/>
      <c r="J10" s="5"/>
      <c r="K10" s="5"/>
      <c r="L10" s="5"/>
      <c r="M10" s="5"/>
      <c r="N10" s="5"/>
      <c r="O10" s="5"/>
      <c r="P10" s="3">
        <f t="shared" si="0"/>
        <v>0</v>
      </c>
    </row>
    <row r="11" spans="1:16" ht="13.5">
      <c r="A11" s="26"/>
      <c r="B11" s="7"/>
      <c r="C11" s="2" t="s">
        <v>321</v>
      </c>
      <c r="D11" s="5"/>
      <c r="E11" s="5"/>
      <c r="F11" s="5"/>
      <c r="G11" s="5"/>
      <c r="H11" s="5"/>
      <c r="I11" s="5"/>
      <c r="J11" s="5"/>
      <c r="K11" s="5"/>
      <c r="L11" s="5"/>
      <c r="M11" s="5"/>
      <c r="N11" s="5"/>
      <c r="O11" s="5"/>
      <c r="P11" s="3">
        <f t="shared" si="0"/>
        <v>0</v>
      </c>
    </row>
    <row r="12" spans="1:16" ht="14.25">
      <c r="A12" s="28"/>
      <c r="B12" s="8">
        <f>'環境家計簿年間'!B8</f>
        <v>0.0513</v>
      </c>
      <c r="C12" s="2" t="s">
        <v>331</v>
      </c>
      <c r="D12" s="2">
        <f>D10*$B$12</f>
        <v>0</v>
      </c>
      <c r="E12" s="2">
        <f>E10*$B$12</f>
        <v>0</v>
      </c>
      <c r="F12" s="2">
        <f>F10*$B$12</f>
        <v>0</v>
      </c>
      <c r="G12" s="2">
        <f>G10*$B$12</f>
        <v>0</v>
      </c>
      <c r="H12" s="2">
        <f aca="true" t="shared" si="2" ref="H12:O12">H10*$B$12</f>
        <v>0</v>
      </c>
      <c r="I12" s="2">
        <f t="shared" si="2"/>
        <v>0</v>
      </c>
      <c r="J12" s="2">
        <f t="shared" si="2"/>
        <v>0</v>
      </c>
      <c r="K12" s="2">
        <f t="shared" si="2"/>
        <v>0</v>
      </c>
      <c r="L12" s="2">
        <f t="shared" si="2"/>
        <v>0</v>
      </c>
      <c r="M12" s="2">
        <f t="shared" si="2"/>
        <v>0</v>
      </c>
      <c r="N12" s="2">
        <f t="shared" si="2"/>
        <v>0</v>
      </c>
      <c r="O12" s="2">
        <f t="shared" si="2"/>
        <v>0</v>
      </c>
      <c r="P12" s="2">
        <f t="shared" si="0"/>
        <v>0</v>
      </c>
    </row>
    <row r="13" spans="1:16" ht="14.25">
      <c r="A13" s="31" t="s">
        <v>230</v>
      </c>
      <c r="B13" s="6"/>
      <c r="C13" s="54" t="s">
        <v>228</v>
      </c>
      <c r="D13" s="5"/>
      <c r="E13" s="5"/>
      <c r="F13" s="5"/>
      <c r="G13" s="5"/>
      <c r="H13" s="5"/>
      <c r="I13" s="5"/>
      <c r="J13" s="5"/>
      <c r="K13" s="5"/>
      <c r="L13" s="5"/>
      <c r="M13" s="5"/>
      <c r="N13" s="5"/>
      <c r="O13" s="5"/>
      <c r="P13" s="3">
        <f t="shared" si="0"/>
        <v>0</v>
      </c>
    </row>
    <row r="14" spans="1:16" ht="13.5">
      <c r="A14" s="26"/>
      <c r="B14" s="7"/>
      <c r="C14" s="2" t="s">
        <v>321</v>
      </c>
      <c r="D14" s="5"/>
      <c r="E14" s="5"/>
      <c r="F14" s="5"/>
      <c r="G14" s="5"/>
      <c r="H14" s="5"/>
      <c r="I14" s="5"/>
      <c r="J14" s="5"/>
      <c r="K14" s="5"/>
      <c r="L14" s="5"/>
      <c r="M14" s="5"/>
      <c r="N14" s="5"/>
      <c r="O14" s="5"/>
      <c r="P14" s="3">
        <f t="shared" si="0"/>
        <v>0</v>
      </c>
    </row>
    <row r="15" spans="1:16" ht="14.25">
      <c r="A15" s="28"/>
      <c r="B15" s="8">
        <f>'環境家計簿年間'!B9</f>
        <v>0.0598</v>
      </c>
      <c r="C15" s="2" t="s">
        <v>331</v>
      </c>
      <c r="D15" s="2">
        <f>D13*$B$15</f>
        <v>0</v>
      </c>
      <c r="E15" s="2">
        <f>E13*$B$15</f>
        <v>0</v>
      </c>
      <c r="F15" s="2">
        <f>F13*$B$15</f>
        <v>0</v>
      </c>
      <c r="G15" s="2">
        <f>G13*$B$15</f>
        <v>0</v>
      </c>
      <c r="H15" s="2">
        <f aca="true" t="shared" si="3" ref="H15:O15">H13*$B$15</f>
        <v>0</v>
      </c>
      <c r="I15" s="2">
        <f t="shared" si="3"/>
        <v>0</v>
      </c>
      <c r="J15" s="2">
        <f t="shared" si="3"/>
        <v>0</v>
      </c>
      <c r="K15" s="2">
        <f t="shared" si="3"/>
        <v>0</v>
      </c>
      <c r="L15" s="2">
        <f t="shared" si="3"/>
        <v>0</v>
      </c>
      <c r="M15" s="2">
        <f t="shared" si="3"/>
        <v>0</v>
      </c>
      <c r="N15" s="2">
        <f t="shared" si="3"/>
        <v>0</v>
      </c>
      <c r="O15" s="2">
        <f t="shared" si="3"/>
        <v>0</v>
      </c>
      <c r="P15" s="2">
        <f t="shared" si="0"/>
        <v>0</v>
      </c>
    </row>
    <row r="16" spans="1:16" ht="14.25">
      <c r="A16" s="31" t="s">
        <v>231</v>
      </c>
      <c r="B16" s="6"/>
      <c r="C16" s="54" t="s">
        <v>228</v>
      </c>
      <c r="D16" s="101">
        <f>99+51+3</f>
        <v>153</v>
      </c>
      <c r="E16" s="101"/>
      <c r="F16" s="101">
        <f>37+22+4</f>
        <v>63</v>
      </c>
      <c r="G16" s="101"/>
      <c r="H16" s="101">
        <f>9+8+4</f>
        <v>21</v>
      </c>
      <c r="I16" s="101"/>
      <c r="J16" s="101">
        <f>11+8+3</f>
        <v>22</v>
      </c>
      <c r="K16" s="101"/>
      <c r="L16" s="101">
        <f>8+6+3</f>
        <v>17</v>
      </c>
      <c r="M16" s="101"/>
      <c r="N16" s="101">
        <f>22+15+4</f>
        <v>41</v>
      </c>
      <c r="O16" s="101"/>
      <c r="P16" s="97">
        <f t="shared" si="0"/>
        <v>317</v>
      </c>
    </row>
    <row r="17" spans="1:16" ht="13.5">
      <c r="A17" s="26"/>
      <c r="B17" s="7"/>
      <c r="C17" s="2" t="s">
        <v>321</v>
      </c>
      <c r="D17" s="101">
        <v>38702</v>
      </c>
      <c r="E17" s="101"/>
      <c r="F17" s="101">
        <v>14011</v>
      </c>
      <c r="G17" s="101"/>
      <c r="H17" s="101">
        <v>10132</v>
      </c>
      <c r="I17" s="101"/>
      <c r="J17" s="101">
        <v>9767</v>
      </c>
      <c r="K17" s="101"/>
      <c r="L17" s="101">
        <v>10218</v>
      </c>
      <c r="M17" s="101"/>
      <c r="N17" s="101">
        <v>10545</v>
      </c>
      <c r="O17" s="101"/>
      <c r="P17" s="97">
        <f t="shared" si="0"/>
        <v>93375</v>
      </c>
    </row>
    <row r="18" spans="1:16" ht="13.5">
      <c r="A18" s="28"/>
      <c r="B18" s="8"/>
      <c r="C18" s="2"/>
      <c r="D18" s="2"/>
      <c r="E18" s="2"/>
      <c r="F18" s="2"/>
      <c r="G18" s="2"/>
      <c r="H18" s="2"/>
      <c r="I18" s="2"/>
      <c r="J18" s="2"/>
      <c r="K18" s="2"/>
      <c r="L18" s="2"/>
      <c r="M18" s="2"/>
      <c r="N18" s="2"/>
      <c r="O18" s="2"/>
      <c r="P18" s="2"/>
    </row>
    <row r="19" spans="1:16" ht="13.5">
      <c r="A19" s="31" t="s">
        <v>233</v>
      </c>
      <c r="B19" s="6"/>
      <c r="C19" s="54" t="s">
        <v>232</v>
      </c>
      <c r="D19" s="5"/>
      <c r="E19" s="5"/>
      <c r="F19" s="5"/>
      <c r="G19" s="5"/>
      <c r="H19" s="5"/>
      <c r="I19" s="5"/>
      <c r="J19" s="5"/>
      <c r="K19" s="5"/>
      <c r="L19" s="5"/>
      <c r="M19" s="5"/>
      <c r="N19" s="5"/>
      <c r="O19" s="5"/>
      <c r="P19" s="3">
        <f t="shared" si="0"/>
        <v>0</v>
      </c>
    </row>
    <row r="20" spans="1:16" ht="13.5">
      <c r="A20" s="26"/>
      <c r="B20" s="7"/>
      <c r="C20" s="2" t="s">
        <v>321</v>
      </c>
      <c r="D20" s="5"/>
      <c r="E20" s="5"/>
      <c r="F20" s="5"/>
      <c r="G20" s="5"/>
      <c r="H20" s="5"/>
      <c r="I20" s="5"/>
      <c r="J20" s="5"/>
      <c r="K20" s="5"/>
      <c r="L20" s="5"/>
      <c r="M20" s="5"/>
      <c r="N20" s="5"/>
      <c r="O20" s="5"/>
      <c r="P20" s="3">
        <f t="shared" si="0"/>
        <v>0</v>
      </c>
    </row>
    <row r="21" spans="1:16" ht="14.25">
      <c r="A21" s="28"/>
      <c r="B21" s="8">
        <f>'環境家計簿年間'!B11</f>
        <v>0.0679</v>
      </c>
      <c r="C21" s="2" t="s">
        <v>331</v>
      </c>
      <c r="D21" s="2">
        <f>D19*$B$21</f>
        <v>0</v>
      </c>
      <c r="E21" s="2">
        <f>E19*$B$21</f>
        <v>0</v>
      </c>
      <c r="F21" s="2">
        <f>F19*$B$21</f>
        <v>0</v>
      </c>
      <c r="G21" s="2">
        <f>G19*$B$21</f>
        <v>0</v>
      </c>
      <c r="H21" s="2">
        <f aca="true" t="shared" si="4" ref="H21:O21">H19*$B$21</f>
        <v>0</v>
      </c>
      <c r="I21" s="2">
        <f t="shared" si="4"/>
        <v>0</v>
      </c>
      <c r="J21" s="2">
        <f t="shared" si="4"/>
        <v>0</v>
      </c>
      <c r="K21" s="2">
        <f t="shared" si="4"/>
        <v>0</v>
      </c>
      <c r="L21" s="2">
        <f t="shared" si="4"/>
        <v>0</v>
      </c>
      <c r="M21" s="2">
        <f t="shared" si="4"/>
        <v>0</v>
      </c>
      <c r="N21" s="2">
        <f t="shared" si="4"/>
        <v>0</v>
      </c>
      <c r="O21" s="2">
        <f t="shared" si="4"/>
        <v>0</v>
      </c>
      <c r="P21" s="2">
        <f t="shared" si="0"/>
        <v>0</v>
      </c>
    </row>
    <row r="22" spans="1:16" ht="13.5">
      <c r="A22" s="31" t="s">
        <v>234</v>
      </c>
      <c r="B22" s="6"/>
      <c r="C22" s="54" t="s">
        <v>232</v>
      </c>
      <c r="D22" s="101">
        <v>100.41</v>
      </c>
      <c r="E22" s="101">
        <v>100.68</v>
      </c>
      <c r="F22" s="101">
        <v>98.06</v>
      </c>
      <c r="G22" s="101">
        <v>105.78</v>
      </c>
      <c r="H22" s="101">
        <v>101.65</v>
      </c>
      <c r="I22" s="101">
        <v>44.12</v>
      </c>
      <c r="J22" s="101">
        <v>97.21</v>
      </c>
      <c r="K22" s="101">
        <v>106.7</v>
      </c>
      <c r="L22" s="101">
        <v>89.04</v>
      </c>
      <c r="M22" s="101">
        <v>52</v>
      </c>
      <c r="N22" s="101">
        <v>52.22</v>
      </c>
      <c r="O22" s="101">
        <v>103.78</v>
      </c>
      <c r="P22" s="97">
        <f t="shared" si="0"/>
        <v>1051.65</v>
      </c>
    </row>
    <row r="23" spans="1:16" ht="13.5">
      <c r="A23" s="26"/>
      <c r="B23" s="7"/>
      <c r="C23" s="2" t="s">
        <v>321</v>
      </c>
      <c r="D23" s="101">
        <v>12602</v>
      </c>
      <c r="E23" s="101">
        <v>12686</v>
      </c>
      <c r="F23" s="101">
        <v>12312</v>
      </c>
      <c r="G23" s="101">
        <v>12954</v>
      </c>
      <c r="H23" s="101">
        <v>12096</v>
      </c>
      <c r="I23" s="101">
        <v>5162</v>
      </c>
      <c r="J23" s="101">
        <v>11722</v>
      </c>
      <c r="K23" s="101">
        <v>13606</v>
      </c>
      <c r="L23" s="101">
        <v>11521</v>
      </c>
      <c r="M23" s="101">
        <v>6500</v>
      </c>
      <c r="N23" s="101">
        <v>6632</v>
      </c>
      <c r="O23" s="101">
        <v>13699</v>
      </c>
      <c r="P23" s="97">
        <f t="shared" si="0"/>
        <v>131492</v>
      </c>
    </row>
    <row r="24" spans="1:16" ht="14.25">
      <c r="A24" s="28"/>
      <c r="B24" s="8">
        <f>'環境家計簿年間'!B12</f>
        <v>0.0671</v>
      </c>
      <c r="C24" s="2" t="s">
        <v>331</v>
      </c>
      <c r="D24" s="98">
        <f aca="true" t="shared" si="5" ref="D24:O24">D22*34.6*$B$24</f>
        <v>233.11788060000003</v>
      </c>
      <c r="E24" s="98">
        <f t="shared" si="5"/>
        <v>233.74472880000005</v>
      </c>
      <c r="F24" s="98">
        <f t="shared" si="5"/>
        <v>227.66197960000002</v>
      </c>
      <c r="G24" s="98">
        <f t="shared" si="5"/>
        <v>245.58519480000004</v>
      </c>
      <c r="H24" s="98">
        <f t="shared" si="5"/>
        <v>235.99673900000005</v>
      </c>
      <c r="I24" s="98">
        <f t="shared" si="5"/>
        <v>102.4316392</v>
      </c>
      <c r="J24" s="98">
        <f t="shared" si="5"/>
        <v>225.68856860000002</v>
      </c>
      <c r="K24" s="98">
        <f t="shared" si="5"/>
        <v>247.72112200000004</v>
      </c>
      <c r="L24" s="98">
        <f t="shared" si="5"/>
        <v>206.72060640000007</v>
      </c>
      <c r="M24" s="98">
        <f t="shared" si="5"/>
        <v>120.72632000000002</v>
      </c>
      <c r="N24" s="98">
        <f t="shared" si="5"/>
        <v>121.23708520000002</v>
      </c>
      <c r="O24" s="98">
        <f t="shared" si="5"/>
        <v>240.94187480000002</v>
      </c>
      <c r="P24" s="98">
        <f t="shared" si="0"/>
        <v>2441.5737390000004</v>
      </c>
    </row>
    <row r="25" spans="1:16" ht="13.5">
      <c r="A25" s="31" t="s">
        <v>235</v>
      </c>
      <c r="B25" s="6"/>
      <c r="C25" s="54" t="s">
        <v>232</v>
      </c>
      <c r="D25" s="5"/>
      <c r="E25" s="5"/>
      <c r="F25" s="5"/>
      <c r="G25" s="5"/>
      <c r="H25" s="5"/>
      <c r="I25" s="5"/>
      <c r="J25" s="5"/>
      <c r="K25" s="5"/>
      <c r="L25" s="5"/>
      <c r="M25" s="5"/>
      <c r="N25" s="5"/>
      <c r="O25" s="5"/>
      <c r="P25" s="3">
        <f t="shared" si="0"/>
        <v>0</v>
      </c>
    </row>
    <row r="26" spans="1:16" ht="13.5">
      <c r="A26" s="26"/>
      <c r="B26" s="7"/>
      <c r="C26" s="2" t="s">
        <v>321</v>
      </c>
      <c r="D26" s="5"/>
      <c r="E26" s="5"/>
      <c r="F26" s="5"/>
      <c r="G26" s="5"/>
      <c r="H26" s="5"/>
      <c r="I26" s="5"/>
      <c r="J26" s="5"/>
      <c r="K26" s="5"/>
      <c r="L26" s="5"/>
      <c r="M26" s="5"/>
      <c r="N26" s="5"/>
      <c r="O26" s="5"/>
      <c r="P26" s="3">
        <f t="shared" si="0"/>
        <v>0</v>
      </c>
    </row>
    <row r="27" spans="1:16" ht="14.25">
      <c r="A27" s="28"/>
      <c r="B27" s="8">
        <f>'環境家計簿年間'!B13</f>
        <v>0.0387</v>
      </c>
      <c r="C27" s="2" t="s">
        <v>331</v>
      </c>
      <c r="D27" s="2">
        <f>D25*$B$27</f>
        <v>0</v>
      </c>
      <c r="E27" s="2">
        <f>E25*$B$27</f>
        <v>0</v>
      </c>
      <c r="F27" s="2">
        <f>F25*$B$27</f>
        <v>0</v>
      </c>
      <c r="G27" s="2">
        <f>G25*$B$27</f>
        <v>0</v>
      </c>
      <c r="H27" s="2">
        <f aca="true" t="shared" si="6" ref="H27:O27">H25*$B$27</f>
        <v>0</v>
      </c>
      <c r="I27" s="2">
        <f t="shared" si="6"/>
        <v>0</v>
      </c>
      <c r="J27" s="2">
        <f t="shared" si="6"/>
        <v>0</v>
      </c>
      <c r="K27" s="2">
        <f t="shared" si="6"/>
        <v>0</v>
      </c>
      <c r="L27" s="2">
        <f t="shared" si="6"/>
        <v>0</v>
      </c>
      <c r="M27" s="2">
        <f t="shared" si="6"/>
        <v>0</v>
      </c>
      <c r="N27" s="2">
        <f t="shared" si="6"/>
        <v>0</v>
      </c>
      <c r="O27" s="2">
        <f t="shared" si="6"/>
        <v>0</v>
      </c>
      <c r="P27" s="2">
        <f t="shared" si="0"/>
        <v>0</v>
      </c>
    </row>
    <row r="28" spans="1:16" ht="13.5">
      <c r="A28" s="31" t="s">
        <v>312</v>
      </c>
      <c r="B28" s="6"/>
      <c r="C28" s="54" t="s">
        <v>236</v>
      </c>
      <c r="D28" s="5"/>
      <c r="E28" s="5"/>
      <c r="F28" s="5"/>
      <c r="G28" s="5"/>
      <c r="H28" s="5"/>
      <c r="I28" s="5"/>
      <c r="J28" s="5"/>
      <c r="K28" s="5"/>
      <c r="L28" s="5"/>
      <c r="M28" s="5"/>
      <c r="N28" s="5"/>
      <c r="O28" s="5"/>
      <c r="P28" s="3">
        <f t="shared" si="0"/>
        <v>0</v>
      </c>
    </row>
    <row r="29" spans="1:16" ht="13.5">
      <c r="A29" s="26"/>
      <c r="B29" s="7"/>
      <c r="C29" s="2" t="s">
        <v>321</v>
      </c>
      <c r="D29" s="5"/>
      <c r="E29" s="5"/>
      <c r="F29" s="5"/>
      <c r="G29" s="5"/>
      <c r="H29" s="5"/>
      <c r="I29" s="5"/>
      <c r="J29" s="5"/>
      <c r="K29" s="5"/>
      <c r="L29" s="5"/>
      <c r="M29" s="5"/>
      <c r="N29" s="5"/>
      <c r="O29" s="5"/>
      <c r="P29" s="3">
        <f t="shared" si="0"/>
        <v>0</v>
      </c>
    </row>
    <row r="30" spans="1:16" ht="13.5">
      <c r="A30" s="28"/>
      <c r="B30" s="8"/>
      <c r="C30" s="2"/>
      <c r="D30" s="2"/>
      <c r="E30" s="2"/>
      <c r="F30" s="2"/>
      <c r="G30" s="2"/>
      <c r="H30" s="2"/>
      <c r="I30" s="2"/>
      <c r="J30" s="2"/>
      <c r="K30" s="2"/>
      <c r="L30" s="2"/>
      <c r="M30" s="2"/>
      <c r="N30" s="2"/>
      <c r="O30" s="2"/>
      <c r="P30" s="2"/>
    </row>
    <row r="31" spans="1:16" ht="13.5">
      <c r="A31" s="31" t="s">
        <v>313</v>
      </c>
      <c r="B31" s="6"/>
      <c r="C31" s="54" t="s">
        <v>236</v>
      </c>
      <c r="D31" s="5"/>
      <c r="E31" s="5"/>
      <c r="F31" s="5"/>
      <c r="G31" s="5"/>
      <c r="H31" s="5"/>
      <c r="I31" s="5"/>
      <c r="J31" s="5"/>
      <c r="K31" s="5"/>
      <c r="L31" s="5"/>
      <c r="M31" s="5"/>
      <c r="N31" s="5"/>
      <c r="O31" s="5"/>
      <c r="P31" s="3">
        <f>SUM(D31:O31)</f>
        <v>0</v>
      </c>
    </row>
    <row r="32" spans="1:16" ht="13.5">
      <c r="A32" s="26"/>
      <c r="B32" s="7"/>
      <c r="C32" s="2" t="s">
        <v>321</v>
      </c>
      <c r="D32" s="5"/>
      <c r="E32" s="5"/>
      <c r="F32" s="5"/>
      <c r="G32" s="5"/>
      <c r="H32" s="5"/>
      <c r="I32" s="5"/>
      <c r="J32" s="5"/>
      <c r="K32" s="5"/>
      <c r="L32" s="5"/>
      <c r="M32" s="5"/>
      <c r="N32" s="5"/>
      <c r="O32" s="5"/>
      <c r="P32" s="3">
        <f>SUM(D32:O32)</f>
        <v>0</v>
      </c>
    </row>
    <row r="33" spans="1:16" ht="13.5">
      <c r="A33" s="28"/>
      <c r="B33" s="8"/>
      <c r="C33" s="2"/>
      <c r="D33" s="2"/>
      <c r="E33" s="2"/>
      <c r="F33" s="2"/>
      <c r="G33" s="2"/>
      <c r="H33" s="2"/>
      <c r="I33" s="2"/>
      <c r="J33" s="2"/>
      <c r="K33" s="2"/>
      <c r="L33" s="2"/>
      <c r="M33" s="2"/>
      <c r="N33" s="2"/>
      <c r="O33" s="2"/>
      <c r="P33" s="2"/>
    </row>
    <row r="35" ht="13.5">
      <c r="C35" t="s">
        <v>330</v>
      </c>
    </row>
  </sheetData>
  <hyperlinks>
    <hyperlink ref="A1" location="開始!A1" display="開始シートへ"/>
  </hyperlinks>
  <printOptions/>
  <pageMargins left="0.13" right="0.09" top="1" bottom="1" header="0.512" footer="0.512"/>
  <pageSetup horizontalDpi="600" verticalDpi="600" orientation="landscape" paperSize="9" scale="90" r:id="rId1"/>
  <headerFooter alignWithMargins="0">
    <oddHeader>&amp;C環境プランナー報告書附属表</oddHeader>
    <oddFooter>&amp;C- 6 -</oddFooter>
  </headerFooter>
</worksheet>
</file>

<file path=xl/worksheets/sheet7.xml><?xml version="1.0" encoding="utf-8"?>
<worksheet xmlns="http://schemas.openxmlformats.org/spreadsheetml/2006/main" xmlns:r="http://schemas.openxmlformats.org/officeDocument/2006/relationships">
  <dimension ref="A1:K25"/>
  <sheetViews>
    <sheetView zoomScale="80" zoomScaleNormal="80" workbookViewId="0" topLeftCell="A1">
      <selection activeCell="E13" sqref="E13"/>
    </sheetView>
  </sheetViews>
  <sheetFormatPr defaultColWidth="9.00390625" defaultRowHeight="13.5"/>
  <cols>
    <col min="1" max="1" width="15.375" style="0" bestFit="1" customWidth="1"/>
    <col min="2" max="2" width="13.75390625" style="0" customWidth="1"/>
    <col min="3" max="3" width="19.00390625" style="0" customWidth="1"/>
    <col min="4" max="4" width="13.125" style="0" bestFit="1" customWidth="1"/>
    <col min="5" max="5" width="18.875" style="0" customWidth="1"/>
    <col min="6" max="6" width="12.625" style="0" bestFit="1" customWidth="1"/>
    <col min="7" max="7" width="10.625" style="0" customWidth="1"/>
    <col min="10" max="10" width="13.125" style="0" bestFit="1" customWidth="1"/>
    <col min="11" max="11" width="15.25390625" style="0" bestFit="1" customWidth="1"/>
  </cols>
  <sheetData>
    <row r="1" ht="13.5">
      <c r="A1" s="52" t="s">
        <v>311</v>
      </c>
    </row>
    <row r="4" ht="13.5">
      <c r="A4" t="str">
        <f>'環境家計簿月次'!A3</f>
        <v>株式会社ベルエール 様</v>
      </c>
    </row>
    <row r="5" spans="3:5" ht="13.5">
      <c r="C5" t="str">
        <f>'環境家計簿月次'!$A$5</f>
        <v>2005年度</v>
      </c>
      <c r="D5" t="str">
        <f>'環境家計簿月次'!$A$5</f>
        <v>2005年度</v>
      </c>
      <c r="E5" t="str">
        <f>'環境家計簿月次'!$A$5</f>
        <v>2005年度</v>
      </c>
    </row>
    <row r="6" spans="1:11" ht="14.25">
      <c r="A6" s="2" t="s">
        <v>218</v>
      </c>
      <c r="B6" s="2" t="s">
        <v>332</v>
      </c>
      <c r="C6" s="2" t="s">
        <v>325</v>
      </c>
      <c r="D6" s="2" t="s">
        <v>321</v>
      </c>
      <c r="E6" s="2" t="s">
        <v>329</v>
      </c>
      <c r="F6" s="2" t="s">
        <v>241</v>
      </c>
      <c r="G6" s="2" t="s">
        <v>242</v>
      </c>
      <c r="H6" s="2" t="s">
        <v>243</v>
      </c>
      <c r="I6" s="2" t="s">
        <v>240</v>
      </c>
      <c r="J6" s="2" t="s">
        <v>326</v>
      </c>
      <c r="K6" s="2" t="s">
        <v>327</v>
      </c>
    </row>
    <row r="7" spans="1:11" ht="13.5">
      <c r="A7" s="2" t="s">
        <v>219</v>
      </c>
      <c r="B7" s="4">
        <v>0.378</v>
      </c>
      <c r="C7" s="3">
        <f>'環境家計簿月次'!P7</f>
        <v>97750</v>
      </c>
      <c r="D7" s="3">
        <f>'環境家計簿月次'!P8</f>
        <v>2271060</v>
      </c>
      <c r="E7" s="3">
        <f>ROUND(B7*C7,0)</f>
        <v>36950</v>
      </c>
      <c r="F7" s="56">
        <f>E7+E8</f>
        <v>36950</v>
      </c>
      <c r="G7" s="3"/>
      <c r="H7" s="2"/>
      <c r="I7" s="56">
        <f aca="true" t="shared" si="0" ref="I7:J9">C7</f>
        <v>97750</v>
      </c>
      <c r="J7" s="56">
        <f t="shared" si="0"/>
        <v>2271060</v>
      </c>
      <c r="K7" s="2"/>
    </row>
    <row r="8" spans="1:11" ht="14.25">
      <c r="A8" s="2" t="s">
        <v>220</v>
      </c>
      <c r="B8" s="4">
        <v>0.0513</v>
      </c>
      <c r="C8" s="3">
        <f>'環境家計簿月次'!P10</f>
        <v>0</v>
      </c>
      <c r="D8" s="3">
        <f>'環境家計簿月次'!P11</f>
        <v>0</v>
      </c>
      <c r="E8" s="3">
        <f aca="true" t="shared" si="1" ref="E8:E13">ROUND(B8*C8,0)</f>
        <v>0</v>
      </c>
      <c r="F8" s="3"/>
      <c r="G8" s="3"/>
      <c r="H8" s="2"/>
      <c r="I8" s="56">
        <f t="shared" si="0"/>
        <v>0</v>
      </c>
      <c r="J8" s="56">
        <f t="shared" si="0"/>
        <v>0</v>
      </c>
      <c r="K8" s="2"/>
    </row>
    <row r="9" spans="1:11" ht="14.25">
      <c r="A9" s="54" t="s">
        <v>308</v>
      </c>
      <c r="B9" s="4">
        <v>0.0598</v>
      </c>
      <c r="C9" s="3">
        <f>'環境家計簿月次'!P13</f>
        <v>0</v>
      </c>
      <c r="D9" s="3">
        <f>'環境家計簿月次'!P14</f>
        <v>0</v>
      </c>
      <c r="E9" s="3">
        <f t="shared" si="1"/>
        <v>0</v>
      </c>
      <c r="F9" s="3"/>
      <c r="G9" s="3"/>
      <c r="H9" s="2"/>
      <c r="I9" s="56">
        <f t="shared" si="0"/>
        <v>0</v>
      </c>
      <c r="J9" s="56">
        <f t="shared" si="0"/>
        <v>0</v>
      </c>
      <c r="K9" s="2"/>
    </row>
    <row r="10" spans="1:11" ht="14.25">
      <c r="A10" s="2" t="s">
        <v>221</v>
      </c>
      <c r="B10" s="60" t="s">
        <v>320</v>
      </c>
      <c r="C10" s="3">
        <f>'環境家計簿月次'!P16</f>
        <v>317</v>
      </c>
      <c r="D10" s="3">
        <f>'環境家計簿月次'!P17</f>
        <v>93375</v>
      </c>
      <c r="E10" s="60" t="s">
        <v>320</v>
      </c>
      <c r="F10" s="3"/>
      <c r="G10" s="3"/>
      <c r="H10" s="2"/>
      <c r="I10" s="56">
        <f aca="true" t="shared" si="2" ref="I10:J12">C10</f>
        <v>317</v>
      </c>
      <c r="J10" s="56">
        <f t="shared" si="2"/>
        <v>93375</v>
      </c>
      <c r="K10" s="2"/>
    </row>
    <row r="11" spans="1:11" ht="13.5">
      <c r="A11" s="2" t="s">
        <v>222</v>
      </c>
      <c r="B11" s="4">
        <v>0.0679</v>
      </c>
      <c r="C11" s="3">
        <f>'環境家計簿月次'!P19</f>
        <v>0</v>
      </c>
      <c r="D11" s="3">
        <f>'環境家計簿月次'!P20</f>
        <v>0</v>
      </c>
      <c r="E11" s="3">
        <f t="shared" si="1"/>
        <v>0</v>
      </c>
      <c r="F11" s="3"/>
      <c r="G11" s="3"/>
      <c r="H11" s="2"/>
      <c r="I11" s="56">
        <f t="shared" si="2"/>
        <v>0</v>
      </c>
      <c r="J11" s="56">
        <f t="shared" si="2"/>
        <v>0</v>
      </c>
      <c r="K11" s="2"/>
    </row>
    <row r="12" spans="1:11" ht="13.5">
      <c r="A12" s="2" t="s">
        <v>223</v>
      </c>
      <c r="B12" s="4">
        <v>0.0671</v>
      </c>
      <c r="C12" s="3">
        <f>'環境家計簿月次'!P22</f>
        <v>1051.65</v>
      </c>
      <c r="D12" s="3">
        <f>'環境家計簿月次'!P23</f>
        <v>131492</v>
      </c>
      <c r="E12" s="3">
        <f>ROUND(B12*C12*34.6,0)</f>
        <v>2442</v>
      </c>
      <c r="F12" s="3"/>
      <c r="G12" s="56">
        <f>E12+E13</f>
        <v>2442</v>
      </c>
      <c r="H12" s="2"/>
      <c r="I12" s="56">
        <f t="shared" si="2"/>
        <v>1051.65</v>
      </c>
      <c r="J12" s="56">
        <f t="shared" si="2"/>
        <v>131492</v>
      </c>
      <c r="K12" s="2"/>
    </row>
    <row r="13" spans="1:11" ht="13.5">
      <c r="A13" s="2" t="s">
        <v>224</v>
      </c>
      <c r="B13" s="4">
        <v>0.0387</v>
      </c>
      <c r="C13" s="3">
        <f>'環境家計簿月次'!P25</f>
        <v>0</v>
      </c>
      <c r="D13" s="3">
        <f>'環境家計簿月次'!P26</f>
        <v>0</v>
      </c>
      <c r="E13" s="3">
        <f t="shared" si="1"/>
        <v>0</v>
      </c>
      <c r="F13" s="3"/>
      <c r="G13" s="3"/>
      <c r="H13" s="2"/>
      <c r="I13" s="2"/>
      <c r="J13" s="2"/>
      <c r="K13" s="2"/>
    </row>
    <row r="14" spans="1:11" ht="13.5">
      <c r="A14" s="2" t="s">
        <v>315</v>
      </c>
      <c r="B14" s="60" t="s">
        <v>320</v>
      </c>
      <c r="C14" s="3">
        <f>'環境家計簿月次'!P28</f>
        <v>0</v>
      </c>
      <c r="D14" s="3">
        <f>'環境家計簿月次'!P29</f>
        <v>0</v>
      </c>
      <c r="E14" s="60" t="s">
        <v>320</v>
      </c>
      <c r="F14" s="3"/>
      <c r="G14" s="3"/>
      <c r="H14" s="2"/>
      <c r="I14" s="2"/>
      <c r="J14" s="2"/>
      <c r="K14" s="56">
        <f>C14</f>
        <v>0</v>
      </c>
    </row>
    <row r="15" spans="1:11" ht="13.5">
      <c r="A15" s="2" t="s">
        <v>316</v>
      </c>
      <c r="B15" s="60" t="s">
        <v>320</v>
      </c>
      <c r="C15" s="3">
        <f>'環境家計簿月次'!P31</f>
        <v>0</v>
      </c>
      <c r="D15" s="3">
        <f>'環境家計簿月次'!P32</f>
        <v>0</v>
      </c>
      <c r="E15" s="60" t="s">
        <v>320</v>
      </c>
      <c r="F15" s="3"/>
      <c r="G15" s="3"/>
      <c r="H15" s="2"/>
      <c r="I15" s="2"/>
      <c r="J15" s="2"/>
      <c r="K15" s="56">
        <f>C15</f>
        <v>0</v>
      </c>
    </row>
    <row r="16" ht="13.5">
      <c r="H16" s="55">
        <f>F7+G12</f>
        <v>39392</v>
      </c>
    </row>
    <row r="18" ht="13.5">
      <c r="B18" s="61" t="s">
        <v>328</v>
      </c>
    </row>
    <row r="20" ht="13.5">
      <c r="B20" s="61" t="s">
        <v>322</v>
      </c>
    </row>
    <row r="22" ht="13.5">
      <c r="B22" s="61" t="s">
        <v>314</v>
      </c>
    </row>
    <row r="23" ht="7.5" customHeight="1">
      <c r="B23" s="61"/>
    </row>
    <row r="24" ht="13.5">
      <c r="B24" t="s">
        <v>317</v>
      </c>
    </row>
    <row r="25" ht="7.5" customHeight="1">
      <c r="B25" s="61"/>
    </row>
  </sheetData>
  <hyperlinks>
    <hyperlink ref="A1" location="開始!A1" display="開始シートへ"/>
  </hyperlinks>
  <printOptions/>
  <pageMargins left="0.07" right="0.16" top="1" bottom="1" header="0.512" footer="0.512"/>
  <pageSetup horizontalDpi="300" verticalDpi="300" orientation="landscape" paperSize="9" scale="90" r:id="rId1"/>
  <headerFooter alignWithMargins="0">
    <oddHeader>&amp;C環境プランナー報告書附属表</oddHeader>
    <oddFooter>&amp;C- 7 -</oddFooter>
  </headerFooter>
</worksheet>
</file>

<file path=xl/worksheets/sheet8.xml><?xml version="1.0" encoding="utf-8"?>
<worksheet xmlns="http://schemas.openxmlformats.org/spreadsheetml/2006/main" xmlns:r="http://schemas.openxmlformats.org/officeDocument/2006/relationships">
  <dimension ref="A1:C8"/>
  <sheetViews>
    <sheetView tabSelected="1" zoomScale="90" zoomScaleNormal="90" workbookViewId="0" topLeftCell="A13">
      <selection activeCell="C43" sqref="C43"/>
    </sheetView>
  </sheetViews>
  <sheetFormatPr defaultColWidth="9.00390625" defaultRowHeight="13.5"/>
  <cols>
    <col min="1" max="1" width="30.75390625" style="18" bestFit="1" customWidth="1"/>
    <col min="2" max="16384" width="9.00390625" style="18" customWidth="1"/>
  </cols>
  <sheetData>
    <row r="1" ht="13.5">
      <c r="A1" s="52" t="s">
        <v>311</v>
      </c>
    </row>
    <row r="3" ht="13.5">
      <c r="A3" s="18" t="str">
        <f>'開始'!B2&amp;"  様"</f>
        <v>株式会社ベルエール  様</v>
      </c>
    </row>
    <row r="5" spans="1:3" ht="13.5">
      <c r="A5" s="19"/>
      <c r="B5" s="19" t="s">
        <v>101</v>
      </c>
      <c r="C5" s="19" t="s">
        <v>100</v>
      </c>
    </row>
    <row r="6" spans="1:3" ht="13.5">
      <c r="A6" s="20" t="s">
        <v>98</v>
      </c>
      <c r="B6" s="21">
        <v>1</v>
      </c>
      <c r="C6" s="21">
        <f>'環境簡易診断表1'!F24</f>
        <v>0.9230769230769231</v>
      </c>
    </row>
    <row r="7" spans="1:3" ht="13.5">
      <c r="A7" s="19" t="s">
        <v>99</v>
      </c>
      <c r="B7" s="21">
        <v>1</v>
      </c>
      <c r="C7" s="21">
        <f>'環境簡易診断表1'!F43</f>
        <v>1</v>
      </c>
    </row>
    <row r="8" spans="1:3" ht="13.5">
      <c r="A8" s="19" t="s">
        <v>40</v>
      </c>
      <c r="B8" s="21">
        <v>1</v>
      </c>
      <c r="C8" s="21">
        <f>'環境簡易診断表1'!F62</f>
        <v>1.0833333333333333</v>
      </c>
    </row>
  </sheetData>
  <hyperlinks>
    <hyperlink ref="A1" location="開始!A1" display="開始シートへ"/>
  </hyperlinks>
  <printOptions/>
  <pageMargins left="0.75" right="0.75" top="0.69" bottom="1" header="0.512" footer="0.512"/>
  <pageSetup horizontalDpi="300" verticalDpi="300" orientation="landscape" paperSize="9" r:id="rId2"/>
  <headerFooter alignWithMargins="0">
    <oddHeader>&amp;C環境プランナー報告書附属表</oddHeader>
    <oddFooter>&amp;C- 8 -</oddFooter>
  </headerFooter>
  <drawing r:id="rId1"/>
</worksheet>
</file>

<file path=xl/worksheets/sheet9.xml><?xml version="1.0" encoding="utf-8"?>
<worksheet xmlns="http://schemas.openxmlformats.org/spreadsheetml/2006/main" xmlns:r="http://schemas.openxmlformats.org/officeDocument/2006/relationships">
  <dimension ref="A2:H106"/>
  <sheetViews>
    <sheetView zoomScale="90" zoomScaleNormal="90" workbookViewId="0" topLeftCell="A1">
      <selection activeCell="C11" sqref="C11:C62"/>
    </sheetView>
  </sheetViews>
  <sheetFormatPr defaultColWidth="9.00390625" defaultRowHeight="13.5"/>
  <cols>
    <col min="1" max="1" width="16.375" style="0" customWidth="1"/>
    <col min="2" max="2" width="50.50390625" style="0" customWidth="1"/>
    <col min="3" max="3" width="11.625" style="72" customWidth="1"/>
    <col min="4" max="4" width="9.00390625" style="72" customWidth="1"/>
    <col min="5" max="5" width="11.625" style="72" customWidth="1"/>
    <col min="6" max="6" width="9.00390625" style="72" customWidth="1"/>
    <col min="7" max="7" width="11.625" style="72" customWidth="1"/>
    <col min="8" max="8" width="9.00390625" style="72" customWidth="1"/>
  </cols>
  <sheetData>
    <row r="1" ht="4.5" customHeight="1"/>
    <row r="2" ht="12" customHeight="1">
      <c r="A2" s="52" t="s">
        <v>311</v>
      </c>
    </row>
    <row r="3" ht="12" customHeight="1"/>
    <row r="4" spans="1:2" ht="13.5">
      <c r="A4" s="18" t="str">
        <f>'環境影響簡易評価'!A3</f>
        <v>株式会社ベルエール 様</v>
      </c>
      <c r="B4" s="18"/>
    </row>
    <row r="6" ht="13.5">
      <c r="A6" t="s">
        <v>197</v>
      </c>
    </row>
    <row r="8" ht="13.5">
      <c r="A8" s="1" t="s">
        <v>66</v>
      </c>
    </row>
    <row r="9" spans="3:8" ht="13.5">
      <c r="C9" s="93" t="s">
        <v>346</v>
      </c>
      <c r="D9" s="74"/>
      <c r="E9" s="73" t="s">
        <v>198</v>
      </c>
      <c r="F9" s="74"/>
      <c r="G9" s="93" t="s">
        <v>345</v>
      </c>
      <c r="H9" s="74"/>
    </row>
    <row r="10" spans="1:8" ht="13.5">
      <c r="A10" s="2" t="s">
        <v>68</v>
      </c>
      <c r="B10" s="2" t="s">
        <v>69</v>
      </c>
      <c r="C10" s="75" t="s">
        <v>70</v>
      </c>
      <c r="D10" s="74"/>
      <c r="E10" s="75" t="s">
        <v>70</v>
      </c>
      <c r="F10" s="74"/>
      <c r="G10" s="75" t="s">
        <v>70</v>
      </c>
      <c r="H10" s="74"/>
    </row>
    <row r="11" spans="1:8" ht="13.5">
      <c r="A11" s="6"/>
      <c r="B11" s="9" t="s">
        <v>73</v>
      </c>
      <c r="C11" s="5">
        <v>96779</v>
      </c>
      <c r="D11" s="3" t="s">
        <v>74</v>
      </c>
      <c r="E11" s="102">
        <v>96274</v>
      </c>
      <c r="F11" s="3" t="s">
        <v>74</v>
      </c>
      <c r="G11" s="5">
        <v>97750</v>
      </c>
      <c r="H11" s="3" t="s">
        <v>74</v>
      </c>
    </row>
    <row r="12" spans="1:8" ht="13.5">
      <c r="A12" s="7" t="s">
        <v>87</v>
      </c>
      <c r="B12" s="9" t="s">
        <v>76</v>
      </c>
      <c r="C12" s="5"/>
      <c r="D12" s="3" t="s">
        <v>75</v>
      </c>
      <c r="E12" s="5"/>
      <c r="F12" s="3" t="s">
        <v>75</v>
      </c>
      <c r="G12" s="5"/>
      <c r="H12" s="3" t="s">
        <v>75</v>
      </c>
    </row>
    <row r="13" spans="1:8" ht="13.5">
      <c r="A13" s="7" t="s">
        <v>88</v>
      </c>
      <c r="B13" s="9" t="s">
        <v>77</v>
      </c>
      <c r="C13" s="5"/>
      <c r="D13" s="3" t="s">
        <v>75</v>
      </c>
      <c r="E13" s="5"/>
      <c r="F13" s="3" t="s">
        <v>75</v>
      </c>
      <c r="G13" s="5"/>
      <c r="H13" s="3" t="s">
        <v>75</v>
      </c>
    </row>
    <row r="14" spans="1:8" ht="13.5">
      <c r="A14" s="7"/>
      <c r="B14" s="9" t="s">
        <v>78</v>
      </c>
      <c r="C14" s="5"/>
      <c r="D14" s="3" t="s">
        <v>75</v>
      </c>
      <c r="E14" s="5"/>
      <c r="F14" s="3" t="s">
        <v>75</v>
      </c>
      <c r="G14" s="5"/>
      <c r="H14" s="3" t="s">
        <v>75</v>
      </c>
    </row>
    <row r="15" spans="1:8" ht="13.5">
      <c r="A15" s="7"/>
      <c r="B15" s="9" t="s">
        <v>209</v>
      </c>
      <c r="C15" s="5"/>
      <c r="D15" s="3" t="s">
        <v>84</v>
      </c>
      <c r="E15" s="5"/>
      <c r="F15" s="3" t="s">
        <v>84</v>
      </c>
      <c r="G15" s="5"/>
      <c r="H15" s="3" t="s">
        <v>84</v>
      </c>
    </row>
    <row r="16" spans="1:8" ht="13.5">
      <c r="A16" s="7"/>
      <c r="B16" s="9" t="s">
        <v>80</v>
      </c>
      <c r="C16" s="5"/>
      <c r="D16" s="3" t="s">
        <v>85</v>
      </c>
      <c r="E16" s="5"/>
      <c r="F16" s="3" t="s">
        <v>85</v>
      </c>
      <c r="G16" s="5"/>
      <c r="H16" s="3" t="s">
        <v>85</v>
      </c>
    </row>
    <row r="17" spans="1:8" ht="13.5">
      <c r="A17" s="7"/>
      <c r="B17" s="9" t="s">
        <v>81</v>
      </c>
      <c r="C17" s="5">
        <v>1207</v>
      </c>
      <c r="D17" s="3" t="s">
        <v>75</v>
      </c>
      <c r="E17" s="5">
        <v>1257</v>
      </c>
      <c r="F17" s="3" t="s">
        <v>75</v>
      </c>
      <c r="G17" s="5">
        <v>1052</v>
      </c>
      <c r="H17" s="3" t="s">
        <v>75</v>
      </c>
    </row>
    <row r="18" spans="1:8" ht="13.5">
      <c r="A18" s="7"/>
      <c r="B18" s="9" t="s">
        <v>82</v>
      </c>
      <c r="C18" s="5"/>
      <c r="D18" s="3" t="s">
        <v>75</v>
      </c>
      <c r="E18" s="5"/>
      <c r="F18" s="3" t="s">
        <v>75</v>
      </c>
      <c r="G18" s="5"/>
      <c r="H18" s="3" t="s">
        <v>75</v>
      </c>
    </row>
    <row r="19" spans="1:8" ht="13.5">
      <c r="A19" s="7"/>
      <c r="B19" s="9" t="s">
        <v>83</v>
      </c>
      <c r="C19" s="5"/>
      <c r="D19" s="3" t="s">
        <v>75</v>
      </c>
      <c r="E19" s="5"/>
      <c r="F19" s="3" t="s">
        <v>75</v>
      </c>
      <c r="G19" s="5"/>
      <c r="H19" s="3" t="s">
        <v>75</v>
      </c>
    </row>
    <row r="20" spans="1:8" ht="13.5">
      <c r="A20" s="8"/>
      <c r="B20" s="10" t="s">
        <v>52</v>
      </c>
      <c r="C20" s="3">
        <f>SUM(C11:C19)</f>
        <v>97986</v>
      </c>
      <c r="D20" s="3"/>
      <c r="E20" s="3">
        <f>SUM(E11:E19)</f>
        <v>97531</v>
      </c>
      <c r="F20" s="3"/>
      <c r="G20" s="3">
        <f>SUM(G11:G19)</f>
        <v>98802</v>
      </c>
      <c r="H20" s="3"/>
    </row>
    <row r="21" spans="1:8" ht="13.5">
      <c r="A21" s="2" t="s">
        <v>68</v>
      </c>
      <c r="B21" s="2" t="s">
        <v>69</v>
      </c>
      <c r="C21" s="75" t="s">
        <v>71</v>
      </c>
      <c r="D21" s="74"/>
      <c r="E21" s="75" t="s">
        <v>71</v>
      </c>
      <c r="F21" s="74"/>
      <c r="G21" s="75" t="s">
        <v>71</v>
      </c>
      <c r="H21" s="74"/>
    </row>
    <row r="22" spans="1:8" ht="13.5">
      <c r="A22" s="6"/>
      <c r="B22" s="9" t="s">
        <v>73</v>
      </c>
      <c r="C22" s="5">
        <v>951338</v>
      </c>
      <c r="D22" s="3"/>
      <c r="E22" s="5">
        <f>61221+880404+4748</f>
        <v>946373</v>
      </c>
      <c r="F22" s="3"/>
      <c r="G22" s="5">
        <v>960883</v>
      </c>
      <c r="H22" s="3"/>
    </row>
    <row r="23" spans="1:8" ht="13.5">
      <c r="A23" s="7" t="s">
        <v>87</v>
      </c>
      <c r="B23" s="9" t="s">
        <v>76</v>
      </c>
      <c r="C23" s="5"/>
      <c r="D23" s="3"/>
      <c r="E23" s="5" t="s">
        <v>363</v>
      </c>
      <c r="F23" s="3"/>
      <c r="G23" s="5"/>
      <c r="H23" s="3"/>
    </row>
    <row r="24" spans="1:8" ht="13.5">
      <c r="A24" s="7" t="s">
        <v>88</v>
      </c>
      <c r="B24" s="9" t="s">
        <v>77</v>
      </c>
      <c r="C24" s="5"/>
      <c r="D24" s="3"/>
      <c r="E24" s="5" t="s">
        <v>363</v>
      </c>
      <c r="F24" s="3"/>
      <c r="G24" s="5"/>
      <c r="H24" s="3"/>
    </row>
    <row r="25" spans="1:8" ht="13.5">
      <c r="A25" s="7"/>
      <c r="B25" s="9" t="s">
        <v>78</v>
      </c>
      <c r="C25" s="5"/>
      <c r="D25" s="3"/>
      <c r="E25" s="5" t="s">
        <v>363</v>
      </c>
      <c r="F25" s="3"/>
      <c r="G25" s="5"/>
      <c r="H25" s="3"/>
    </row>
    <row r="26" spans="1:8" ht="13.5">
      <c r="A26" s="7"/>
      <c r="B26" s="9" t="s">
        <v>210</v>
      </c>
      <c r="C26" s="5"/>
      <c r="D26" s="3"/>
      <c r="E26" s="5" t="s">
        <v>363</v>
      </c>
      <c r="F26" s="3"/>
      <c r="G26" s="5"/>
      <c r="H26" s="3"/>
    </row>
    <row r="27" spans="1:8" ht="13.5">
      <c r="A27" s="7"/>
      <c r="B27" s="9" t="s">
        <v>80</v>
      </c>
      <c r="C27" s="5"/>
      <c r="D27" s="3"/>
      <c r="E27" s="5"/>
      <c r="F27" s="3"/>
      <c r="G27" s="5"/>
      <c r="H27" s="3"/>
    </row>
    <row r="28" spans="1:8" ht="13.5">
      <c r="A28" s="7"/>
      <c r="B28" s="9" t="s">
        <v>81</v>
      </c>
      <c r="C28" s="5">
        <v>41801</v>
      </c>
      <c r="D28" s="3"/>
      <c r="E28" s="5">
        <v>43487</v>
      </c>
      <c r="F28" s="3"/>
      <c r="G28" s="5">
        <v>36387</v>
      </c>
      <c r="H28" s="3"/>
    </row>
    <row r="29" spans="1:8" ht="13.5">
      <c r="A29" s="7"/>
      <c r="B29" s="9" t="s">
        <v>82</v>
      </c>
      <c r="C29" s="5"/>
      <c r="D29" s="3"/>
      <c r="E29" s="5" t="s">
        <v>363</v>
      </c>
      <c r="F29" s="3"/>
      <c r="G29" s="5"/>
      <c r="H29" s="3"/>
    </row>
    <row r="30" spans="1:8" ht="13.5">
      <c r="A30" s="7"/>
      <c r="B30" s="9" t="s">
        <v>83</v>
      </c>
      <c r="C30" s="5"/>
      <c r="D30" s="3"/>
      <c r="E30" s="5" t="s">
        <v>363</v>
      </c>
      <c r="F30" s="3"/>
      <c r="G30" s="5"/>
      <c r="H30" s="3"/>
    </row>
    <row r="31" spans="1:8" ht="13.5">
      <c r="A31" s="8"/>
      <c r="B31" s="10" t="s">
        <v>52</v>
      </c>
      <c r="C31" s="3">
        <f>SUM(C22:C30)</f>
        <v>993139</v>
      </c>
      <c r="D31" s="3"/>
      <c r="E31" s="3">
        <f>SUM(E22:E30)</f>
        <v>989860</v>
      </c>
      <c r="F31" s="3"/>
      <c r="G31" s="3">
        <f>SUM(G22:G30)</f>
        <v>997270</v>
      </c>
      <c r="H31" s="3"/>
    </row>
    <row r="32" spans="1:8" ht="13.5">
      <c r="A32" s="2" t="s">
        <v>68</v>
      </c>
      <c r="B32" s="2" t="s">
        <v>69</v>
      </c>
      <c r="C32" s="75" t="s">
        <v>72</v>
      </c>
      <c r="D32" s="74"/>
      <c r="E32" s="75" t="s">
        <v>72</v>
      </c>
      <c r="F32" s="74"/>
      <c r="G32" s="75" t="s">
        <v>72</v>
      </c>
      <c r="H32" s="74"/>
    </row>
    <row r="33" spans="1:8" ht="13.5">
      <c r="A33" s="6"/>
      <c r="B33" s="9" t="s">
        <v>73</v>
      </c>
      <c r="C33" s="41">
        <v>2348098</v>
      </c>
      <c r="D33" s="3" t="s">
        <v>86</v>
      </c>
      <c r="E33" s="41">
        <f>158484+2153634+26601</f>
        <v>2338719</v>
      </c>
      <c r="F33" s="3" t="s">
        <v>86</v>
      </c>
      <c r="G33" s="41">
        <v>2271507</v>
      </c>
      <c r="H33" s="3" t="s">
        <v>86</v>
      </c>
    </row>
    <row r="34" spans="1:8" ht="13.5">
      <c r="A34" s="7" t="s">
        <v>87</v>
      </c>
      <c r="B34" s="9" t="s">
        <v>76</v>
      </c>
      <c r="C34" s="41"/>
      <c r="D34" s="3" t="s">
        <v>86</v>
      </c>
      <c r="E34" s="41"/>
      <c r="F34" s="3" t="s">
        <v>86</v>
      </c>
      <c r="G34" s="41"/>
      <c r="H34" s="3" t="s">
        <v>86</v>
      </c>
    </row>
    <row r="35" spans="1:8" ht="13.5">
      <c r="A35" s="7" t="s">
        <v>88</v>
      </c>
      <c r="B35" s="9" t="s">
        <v>77</v>
      </c>
      <c r="C35" s="41"/>
      <c r="D35" s="3" t="s">
        <v>86</v>
      </c>
      <c r="E35" s="41"/>
      <c r="F35" s="3" t="s">
        <v>86</v>
      </c>
      <c r="G35" s="41"/>
      <c r="H35" s="3" t="s">
        <v>86</v>
      </c>
    </row>
    <row r="36" spans="1:8" ht="13.5">
      <c r="A36" s="7"/>
      <c r="B36" s="9" t="s">
        <v>78</v>
      </c>
      <c r="C36" s="41"/>
      <c r="D36" s="3" t="s">
        <v>86</v>
      </c>
      <c r="E36" s="41"/>
      <c r="F36" s="3" t="s">
        <v>86</v>
      </c>
      <c r="G36" s="41"/>
      <c r="H36" s="3" t="s">
        <v>86</v>
      </c>
    </row>
    <row r="37" spans="1:8" ht="13.5">
      <c r="A37" s="7"/>
      <c r="B37" s="9" t="s">
        <v>184</v>
      </c>
      <c r="C37" s="41"/>
      <c r="D37" s="3" t="s">
        <v>86</v>
      </c>
      <c r="E37" s="41"/>
      <c r="F37" s="3" t="s">
        <v>86</v>
      </c>
      <c r="G37" s="41"/>
      <c r="H37" s="3" t="s">
        <v>86</v>
      </c>
    </row>
    <row r="38" spans="1:8" ht="13.5">
      <c r="A38" s="7"/>
      <c r="B38" s="9" t="s">
        <v>80</v>
      </c>
      <c r="C38" s="41"/>
      <c r="D38" s="3" t="s">
        <v>86</v>
      </c>
      <c r="E38" s="41"/>
      <c r="F38" s="3" t="s">
        <v>86</v>
      </c>
      <c r="G38" s="41"/>
      <c r="H38" s="3" t="s">
        <v>86</v>
      </c>
    </row>
    <row r="39" spans="1:8" ht="13.5">
      <c r="A39" s="7"/>
      <c r="B39" s="9" t="s">
        <v>81</v>
      </c>
      <c r="C39" s="41">
        <v>133424</v>
      </c>
      <c r="D39" s="3" t="s">
        <v>86</v>
      </c>
      <c r="E39" s="41">
        <v>140779</v>
      </c>
      <c r="F39" s="3" t="s">
        <v>86</v>
      </c>
      <c r="G39" s="41">
        <v>131493</v>
      </c>
      <c r="H39" s="3" t="s">
        <v>86</v>
      </c>
    </row>
    <row r="40" spans="1:8" ht="13.5">
      <c r="A40" s="7"/>
      <c r="B40" s="9" t="s">
        <v>82</v>
      </c>
      <c r="C40" s="41"/>
      <c r="D40" s="3" t="s">
        <v>86</v>
      </c>
      <c r="E40" s="41"/>
      <c r="F40" s="3" t="s">
        <v>86</v>
      </c>
      <c r="G40" s="41"/>
      <c r="H40" s="3" t="s">
        <v>86</v>
      </c>
    </row>
    <row r="41" spans="1:8" ht="13.5">
      <c r="A41" s="7"/>
      <c r="B41" s="9" t="s">
        <v>83</v>
      </c>
      <c r="C41" s="41"/>
      <c r="D41" s="3" t="s">
        <v>86</v>
      </c>
      <c r="E41" s="41"/>
      <c r="F41" s="3" t="s">
        <v>86</v>
      </c>
      <c r="G41" s="41"/>
      <c r="H41" s="3" t="s">
        <v>86</v>
      </c>
    </row>
    <row r="42" spans="1:8" ht="13.5">
      <c r="A42" s="8"/>
      <c r="B42" s="10" t="s">
        <v>52</v>
      </c>
      <c r="C42" s="42">
        <f>SUM(C33:C41)</f>
        <v>2481522</v>
      </c>
      <c r="D42" s="3" t="s">
        <v>86</v>
      </c>
      <c r="E42" s="42">
        <f>SUM(E33:E41)</f>
        <v>2479498</v>
      </c>
      <c r="F42" s="3" t="s">
        <v>86</v>
      </c>
      <c r="G42" s="42">
        <f>SUM(G33:G41)</f>
        <v>2403000</v>
      </c>
      <c r="H42" s="3" t="s">
        <v>86</v>
      </c>
    </row>
    <row r="43" ht="13.5">
      <c r="A43" s="11"/>
    </row>
    <row r="44" ht="13.5">
      <c r="A44" s="40" t="s">
        <v>89</v>
      </c>
    </row>
    <row r="45" spans="1:8" ht="13.5">
      <c r="A45" s="11"/>
      <c r="C45" s="93" t="s">
        <v>346</v>
      </c>
      <c r="D45" s="76"/>
      <c r="E45" s="93" t="s">
        <v>364</v>
      </c>
      <c r="F45" s="76"/>
      <c r="G45" s="93" t="s">
        <v>345</v>
      </c>
      <c r="H45" s="76"/>
    </row>
    <row r="46" spans="1:8" ht="13.5">
      <c r="A46" s="2" t="s">
        <v>68</v>
      </c>
      <c r="B46" s="2" t="s">
        <v>69</v>
      </c>
      <c r="C46" s="77" t="s">
        <v>90</v>
      </c>
      <c r="D46" s="78"/>
      <c r="E46" s="77" t="s">
        <v>90</v>
      </c>
      <c r="F46" s="78"/>
      <c r="G46" s="77" t="s">
        <v>90</v>
      </c>
      <c r="H46" s="78"/>
    </row>
    <row r="47" spans="1:8" ht="13.5">
      <c r="A47" s="26"/>
      <c r="B47" s="6" t="s">
        <v>96</v>
      </c>
      <c r="C47" s="77"/>
      <c r="D47" s="78"/>
      <c r="E47" s="77"/>
      <c r="F47" s="78"/>
      <c r="G47" s="77"/>
      <c r="H47" s="78"/>
    </row>
    <row r="48" spans="1:8" ht="13.5">
      <c r="A48" s="26" t="s">
        <v>115</v>
      </c>
      <c r="B48" s="7" t="s">
        <v>107</v>
      </c>
      <c r="C48" s="79">
        <v>39384</v>
      </c>
      <c r="D48" s="80" t="s">
        <v>105</v>
      </c>
      <c r="E48" s="79">
        <f>36392+2918</f>
        <v>39310</v>
      </c>
      <c r="F48" s="80" t="s">
        <v>105</v>
      </c>
      <c r="G48" s="79">
        <v>39392</v>
      </c>
      <c r="H48" s="80" t="s">
        <v>105</v>
      </c>
    </row>
    <row r="49" spans="1:8" ht="13.5">
      <c r="A49" s="26" t="s">
        <v>116</v>
      </c>
      <c r="B49" s="7" t="s">
        <v>102</v>
      </c>
      <c r="C49" s="79">
        <v>39</v>
      </c>
      <c r="D49" s="80" t="s">
        <v>103</v>
      </c>
      <c r="E49" s="79">
        <v>39</v>
      </c>
      <c r="F49" s="80" t="s">
        <v>103</v>
      </c>
      <c r="G49" s="79">
        <v>39</v>
      </c>
      <c r="H49" s="80" t="s">
        <v>103</v>
      </c>
    </row>
    <row r="50" spans="1:8" ht="13.5">
      <c r="A50" s="26"/>
      <c r="B50" s="7" t="s">
        <v>108</v>
      </c>
      <c r="C50" s="79">
        <v>2</v>
      </c>
      <c r="D50" s="80" t="s">
        <v>103</v>
      </c>
      <c r="E50" s="79">
        <v>2</v>
      </c>
      <c r="F50" s="80" t="s">
        <v>103</v>
      </c>
      <c r="G50" s="79">
        <v>2</v>
      </c>
      <c r="H50" s="80" t="s">
        <v>103</v>
      </c>
    </row>
    <row r="51" spans="1:8" ht="13.5">
      <c r="A51" s="26"/>
      <c r="B51" s="7" t="s">
        <v>109</v>
      </c>
      <c r="C51" s="79">
        <v>0</v>
      </c>
      <c r="D51" s="80" t="s">
        <v>103</v>
      </c>
      <c r="E51" s="79">
        <v>0</v>
      </c>
      <c r="F51" s="80" t="s">
        <v>103</v>
      </c>
      <c r="G51" s="79">
        <v>0</v>
      </c>
      <c r="H51" s="80" t="s">
        <v>103</v>
      </c>
    </row>
    <row r="52" spans="1:8" ht="13.5">
      <c r="A52" s="26"/>
      <c r="B52" s="7" t="s">
        <v>110</v>
      </c>
      <c r="C52" s="79">
        <v>3</v>
      </c>
      <c r="D52" s="80" t="s">
        <v>103</v>
      </c>
      <c r="E52" s="79">
        <v>3</v>
      </c>
      <c r="F52" s="80" t="s">
        <v>103</v>
      </c>
      <c r="G52" s="79">
        <v>2</v>
      </c>
      <c r="H52" s="80" t="s">
        <v>103</v>
      </c>
    </row>
    <row r="53" spans="1:8" ht="13.5">
      <c r="A53" s="28"/>
      <c r="B53" s="8" t="s">
        <v>111</v>
      </c>
      <c r="C53" s="79">
        <v>34</v>
      </c>
      <c r="D53" s="81" t="s">
        <v>103</v>
      </c>
      <c r="E53" s="79">
        <v>34</v>
      </c>
      <c r="F53" s="81" t="s">
        <v>103</v>
      </c>
      <c r="G53" s="79">
        <v>35</v>
      </c>
      <c r="H53" s="81" t="s">
        <v>103</v>
      </c>
    </row>
    <row r="54" spans="1:8" ht="13.5">
      <c r="A54" s="31"/>
      <c r="B54" s="48" t="s">
        <v>199</v>
      </c>
      <c r="C54" s="5">
        <v>5</v>
      </c>
      <c r="D54" s="82"/>
      <c r="E54" s="5">
        <v>5</v>
      </c>
      <c r="F54" s="82"/>
      <c r="G54" s="5">
        <v>5</v>
      </c>
      <c r="H54" s="82"/>
    </row>
    <row r="55" spans="1:8" ht="13.5">
      <c r="A55" s="26"/>
      <c r="B55" s="47" t="s">
        <v>200</v>
      </c>
      <c r="C55" s="5">
        <v>0</v>
      </c>
      <c r="D55" s="80"/>
      <c r="E55" s="5">
        <v>0</v>
      </c>
      <c r="F55" s="80"/>
      <c r="G55" s="5">
        <v>0</v>
      </c>
      <c r="H55" s="80"/>
    </row>
    <row r="56" spans="1:8" ht="13.5">
      <c r="A56" s="26"/>
      <c r="B56" s="49" t="s">
        <v>201</v>
      </c>
      <c r="C56" s="5">
        <v>87</v>
      </c>
      <c r="D56" s="81"/>
      <c r="E56" s="5">
        <v>87</v>
      </c>
      <c r="F56" s="81"/>
      <c r="G56" s="5">
        <v>90</v>
      </c>
      <c r="H56" s="81"/>
    </row>
    <row r="57" spans="1:8" ht="13.5">
      <c r="A57" s="26"/>
      <c r="B57" s="48" t="s">
        <v>202</v>
      </c>
      <c r="C57" s="5">
        <v>0</v>
      </c>
      <c r="D57" s="82"/>
      <c r="E57" s="5">
        <v>0</v>
      </c>
      <c r="F57" s="82"/>
      <c r="G57" s="5">
        <v>0</v>
      </c>
      <c r="H57" s="82"/>
    </row>
    <row r="58" spans="1:8" ht="13.5">
      <c r="A58" s="26"/>
      <c r="B58" s="47" t="s">
        <v>203</v>
      </c>
      <c r="C58" s="5">
        <v>0</v>
      </c>
      <c r="D58" s="80"/>
      <c r="E58" s="5">
        <v>0</v>
      </c>
      <c r="F58" s="80"/>
      <c r="G58" s="5">
        <v>0</v>
      </c>
      <c r="H58" s="80"/>
    </row>
    <row r="59" spans="1:8" ht="13.5">
      <c r="A59" s="26"/>
      <c r="B59" s="49" t="s">
        <v>204</v>
      </c>
      <c r="C59" s="5">
        <v>0</v>
      </c>
      <c r="D59" s="81"/>
      <c r="E59" s="5">
        <v>0</v>
      </c>
      <c r="F59" s="81"/>
      <c r="G59" s="5">
        <v>0</v>
      </c>
      <c r="H59" s="81"/>
    </row>
    <row r="60" spans="1:8" ht="13.5">
      <c r="A60" s="26"/>
      <c r="B60" s="47" t="s">
        <v>205</v>
      </c>
      <c r="C60" s="83">
        <v>0</v>
      </c>
      <c r="D60" s="80"/>
      <c r="E60" s="83">
        <v>0</v>
      </c>
      <c r="F60" s="80"/>
      <c r="G60" s="83">
        <v>0</v>
      </c>
      <c r="H60" s="80"/>
    </row>
    <row r="61" spans="1:8" ht="13.5">
      <c r="A61" s="26"/>
      <c r="B61" s="47" t="s">
        <v>206</v>
      </c>
      <c r="C61" s="5">
        <v>0</v>
      </c>
      <c r="D61" s="80"/>
      <c r="E61" s="5">
        <v>0</v>
      </c>
      <c r="F61" s="80"/>
      <c r="G61" s="5">
        <v>0</v>
      </c>
      <c r="H61" s="80"/>
    </row>
    <row r="62" spans="1:8" ht="13.5">
      <c r="A62" s="28"/>
      <c r="B62" s="49" t="s">
        <v>207</v>
      </c>
      <c r="C62" s="5">
        <v>0</v>
      </c>
      <c r="D62" s="81"/>
      <c r="E62" s="5">
        <v>0</v>
      </c>
      <c r="F62" s="81"/>
      <c r="G62" s="5">
        <v>0</v>
      </c>
      <c r="H62" s="81"/>
    </row>
    <row r="64" ht="13.5">
      <c r="A64" s="1" t="s">
        <v>117</v>
      </c>
    </row>
    <row r="65" spans="3:8" ht="13.5">
      <c r="C65" s="93" t="s">
        <v>346</v>
      </c>
      <c r="D65" s="76"/>
      <c r="E65" s="73" t="s">
        <v>198</v>
      </c>
      <c r="F65" s="76"/>
      <c r="G65" s="93" t="s">
        <v>345</v>
      </c>
      <c r="H65" s="76"/>
    </row>
    <row r="66" spans="1:8" ht="13.5">
      <c r="A66" s="2" t="s">
        <v>68</v>
      </c>
      <c r="B66" s="2" t="s">
        <v>69</v>
      </c>
      <c r="C66" s="77" t="s">
        <v>70</v>
      </c>
      <c r="D66" s="78"/>
      <c r="E66" s="77" t="s">
        <v>70</v>
      </c>
      <c r="F66" s="78"/>
      <c r="G66" s="77" t="s">
        <v>70</v>
      </c>
      <c r="H66" s="78"/>
    </row>
    <row r="67" spans="1:8" ht="13.5">
      <c r="A67" s="6"/>
      <c r="B67" s="6" t="s">
        <v>118</v>
      </c>
      <c r="C67" s="84"/>
      <c r="D67" s="82"/>
      <c r="E67" s="84"/>
      <c r="F67" s="82"/>
      <c r="G67" s="84"/>
      <c r="H67" s="82"/>
    </row>
    <row r="68" spans="1:8" ht="13.5">
      <c r="A68" s="7" t="s">
        <v>129</v>
      </c>
      <c r="B68" s="7" t="s">
        <v>119</v>
      </c>
      <c r="C68" s="85"/>
      <c r="D68" s="81"/>
      <c r="E68" s="85"/>
      <c r="F68" s="81"/>
      <c r="G68" s="85"/>
      <c r="H68" s="81"/>
    </row>
    <row r="69" spans="1:8" ht="13.5">
      <c r="A69" s="7" t="s">
        <v>130</v>
      </c>
      <c r="B69" s="38" t="str">
        <f>'環境影響簡易評価'!B37</f>
        <v>　　（　　　　　　　　　　　　　）</v>
      </c>
      <c r="C69" s="86">
        <v>0</v>
      </c>
      <c r="D69" s="3" t="s">
        <v>120</v>
      </c>
      <c r="E69" s="86">
        <v>0</v>
      </c>
      <c r="F69" s="3" t="s">
        <v>120</v>
      </c>
      <c r="G69" s="86">
        <v>0</v>
      </c>
      <c r="H69" s="3" t="s">
        <v>120</v>
      </c>
    </row>
    <row r="70" spans="1:8" ht="13.5">
      <c r="A70" s="7"/>
      <c r="B70" s="38" t="str">
        <f>'環境影響簡易評価'!B38</f>
        <v>　　（　　　　　　　　　　　　　）</v>
      </c>
      <c r="C70" s="86">
        <v>0</v>
      </c>
      <c r="D70" s="87" t="s">
        <v>120</v>
      </c>
      <c r="E70" s="86">
        <v>0</v>
      </c>
      <c r="F70" s="87" t="s">
        <v>120</v>
      </c>
      <c r="G70" s="86">
        <v>0</v>
      </c>
      <c r="H70" s="87" t="s">
        <v>120</v>
      </c>
    </row>
    <row r="71" spans="1:8" ht="13.5">
      <c r="A71" s="7"/>
      <c r="B71" s="6" t="s">
        <v>123</v>
      </c>
      <c r="C71" s="88"/>
      <c r="D71" s="82"/>
      <c r="E71" s="88"/>
      <c r="F71" s="82"/>
      <c r="G71" s="88"/>
      <c r="H71" s="82"/>
    </row>
    <row r="72" spans="1:8" ht="13.5">
      <c r="A72" s="7"/>
      <c r="B72" s="7" t="s">
        <v>124</v>
      </c>
      <c r="C72" s="86">
        <v>0</v>
      </c>
      <c r="D72" s="3" t="s">
        <v>120</v>
      </c>
      <c r="E72" s="86">
        <v>0</v>
      </c>
      <c r="F72" s="3" t="s">
        <v>120</v>
      </c>
      <c r="G72" s="86">
        <v>0.5</v>
      </c>
      <c r="H72" s="3" t="s">
        <v>120</v>
      </c>
    </row>
    <row r="73" spans="1:8" ht="13.5">
      <c r="A73" s="7"/>
      <c r="B73" s="7" t="s">
        <v>125</v>
      </c>
      <c r="C73" s="86">
        <v>0</v>
      </c>
      <c r="D73" s="3" t="s">
        <v>120</v>
      </c>
      <c r="E73" s="86">
        <v>0</v>
      </c>
      <c r="F73" s="3" t="s">
        <v>120</v>
      </c>
      <c r="G73" s="86">
        <v>233</v>
      </c>
      <c r="H73" s="3" t="s">
        <v>120</v>
      </c>
    </row>
    <row r="74" spans="1:8" ht="13.5">
      <c r="A74" s="8"/>
      <c r="B74" s="8" t="s">
        <v>377</v>
      </c>
      <c r="C74" s="86">
        <v>0</v>
      </c>
      <c r="D74" s="3" t="s">
        <v>120</v>
      </c>
      <c r="E74" s="86">
        <v>0</v>
      </c>
      <c r="F74" s="3" t="s">
        <v>120</v>
      </c>
      <c r="G74" s="86">
        <v>27.8</v>
      </c>
      <c r="H74" s="3" t="s">
        <v>120</v>
      </c>
    </row>
    <row r="75" spans="1:8" ht="13.5">
      <c r="A75" s="2" t="s">
        <v>68</v>
      </c>
      <c r="B75" s="2" t="s">
        <v>69</v>
      </c>
      <c r="C75" s="75" t="s">
        <v>121</v>
      </c>
      <c r="D75" s="74"/>
      <c r="E75" s="75" t="s">
        <v>121</v>
      </c>
      <c r="F75" s="74"/>
      <c r="G75" s="75" t="s">
        <v>121</v>
      </c>
      <c r="H75" s="74"/>
    </row>
    <row r="76" spans="1:8" ht="13.5">
      <c r="A76" s="6"/>
      <c r="B76" s="6" t="s">
        <v>118</v>
      </c>
      <c r="C76" s="77"/>
      <c r="D76" s="78"/>
      <c r="E76" s="77"/>
      <c r="F76" s="78"/>
      <c r="G76" s="77"/>
      <c r="H76" s="78"/>
    </row>
    <row r="77" spans="1:8" ht="13.5">
      <c r="A77" s="7" t="s">
        <v>129</v>
      </c>
      <c r="B77" s="7" t="s">
        <v>119</v>
      </c>
      <c r="C77" s="89" t="s">
        <v>122</v>
      </c>
      <c r="D77" s="80"/>
      <c r="E77" s="89" t="s">
        <v>122</v>
      </c>
      <c r="F77" s="80"/>
      <c r="G77" s="89" t="s">
        <v>122</v>
      </c>
      <c r="H77" s="80"/>
    </row>
    <row r="78" spans="1:8" ht="13.5">
      <c r="A78" s="7" t="s">
        <v>130</v>
      </c>
      <c r="B78" s="38" t="str">
        <f>'環境影響簡易評価'!B46</f>
        <v>サブ指標</v>
      </c>
      <c r="C78" s="41">
        <v>0</v>
      </c>
      <c r="D78" s="3" t="s">
        <v>86</v>
      </c>
      <c r="E78" s="41">
        <v>0</v>
      </c>
      <c r="F78" s="3" t="s">
        <v>86</v>
      </c>
      <c r="G78" s="41">
        <v>0</v>
      </c>
      <c r="H78" s="3" t="s">
        <v>86</v>
      </c>
    </row>
    <row r="79" spans="1:8" ht="13.5">
      <c r="A79" s="7"/>
      <c r="B79" s="38" t="str">
        <f>'環境影響簡易評価'!B47</f>
        <v>1.対象物質（特定有害物質）</v>
      </c>
      <c r="C79" s="41">
        <v>0</v>
      </c>
      <c r="D79" s="3" t="s">
        <v>86</v>
      </c>
      <c r="E79" s="41">
        <v>0</v>
      </c>
      <c r="F79" s="3" t="s">
        <v>86</v>
      </c>
      <c r="G79" s="41">
        <v>0</v>
      </c>
      <c r="H79" s="3" t="s">
        <v>86</v>
      </c>
    </row>
    <row r="80" spans="1:8" ht="13.5">
      <c r="A80" s="7"/>
      <c r="B80" s="6" t="s">
        <v>123</v>
      </c>
      <c r="C80" s="89" t="s">
        <v>127</v>
      </c>
      <c r="D80" s="80"/>
      <c r="E80" s="89" t="s">
        <v>127</v>
      </c>
      <c r="F80" s="80"/>
      <c r="G80" s="89" t="s">
        <v>127</v>
      </c>
      <c r="H80" s="80"/>
    </row>
    <row r="81" spans="1:8" ht="13.5">
      <c r="A81" s="7"/>
      <c r="B81" s="7" t="s">
        <v>124</v>
      </c>
      <c r="C81" s="41">
        <v>0</v>
      </c>
      <c r="D81" s="3" t="s">
        <v>86</v>
      </c>
      <c r="E81" s="41">
        <v>0</v>
      </c>
      <c r="F81" s="3" t="s">
        <v>86</v>
      </c>
      <c r="G81" s="41">
        <v>0</v>
      </c>
      <c r="H81" s="3" t="s">
        <v>86</v>
      </c>
    </row>
    <row r="82" spans="1:8" ht="13.5">
      <c r="A82" s="7"/>
      <c r="B82" s="7" t="s">
        <v>125</v>
      </c>
      <c r="C82" s="41">
        <v>0</v>
      </c>
      <c r="D82" s="3" t="s">
        <v>86</v>
      </c>
      <c r="E82" s="41">
        <v>0</v>
      </c>
      <c r="F82" s="3" t="s">
        <v>86</v>
      </c>
      <c r="G82" s="41">
        <v>0</v>
      </c>
      <c r="H82" s="3" t="s">
        <v>86</v>
      </c>
    </row>
    <row r="83" spans="1:8" ht="13.5">
      <c r="A83" s="8"/>
      <c r="B83" s="8" t="s">
        <v>126</v>
      </c>
      <c r="C83" s="41">
        <v>0</v>
      </c>
      <c r="D83" s="3" t="s">
        <v>86</v>
      </c>
      <c r="E83" s="41">
        <v>0</v>
      </c>
      <c r="F83" s="3" t="s">
        <v>86</v>
      </c>
      <c r="G83" s="41">
        <v>0</v>
      </c>
      <c r="H83" s="3" t="s">
        <v>86</v>
      </c>
    </row>
    <row r="89" ht="13.5">
      <c r="A89" s="1" t="s">
        <v>131</v>
      </c>
    </row>
    <row r="90" spans="3:8" ht="13.5">
      <c r="C90" s="93" t="s">
        <v>346</v>
      </c>
      <c r="D90" s="76"/>
      <c r="E90" s="73" t="s">
        <v>198</v>
      </c>
      <c r="F90" s="76"/>
      <c r="G90" s="93" t="s">
        <v>345</v>
      </c>
      <c r="H90" s="76"/>
    </row>
    <row r="91" spans="1:8" ht="13.5">
      <c r="A91" s="2" t="s">
        <v>68</v>
      </c>
      <c r="B91" s="34" t="s">
        <v>69</v>
      </c>
      <c r="C91" s="77" t="s">
        <v>70</v>
      </c>
      <c r="D91" s="78"/>
      <c r="E91" s="77" t="s">
        <v>70</v>
      </c>
      <c r="F91" s="78"/>
      <c r="G91" s="77" t="s">
        <v>70</v>
      </c>
      <c r="H91" s="78"/>
    </row>
    <row r="92" spans="1:8" ht="13.5">
      <c r="A92" s="6"/>
      <c r="B92" s="24" t="s">
        <v>132</v>
      </c>
      <c r="C92" s="84"/>
      <c r="D92" s="82"/>
      <c r="E92" s="84"/>
      <c r="F92" s="82"/>
      <c r="G92" s="84"/>
      <c r="H92" s="82"/>
    </row>
    <row r="93" spans="1:8" ht="13.5">
      <c r="A93" s="7"/>
      <c r="B93" s="11" t="s">
        <v>133</v>
      </c>
      <c r="C93" s="5">
        <v>0</v>
      </c>
      <c r="D93" s="3" t="s">
        <v>120</v>
      </c>
      <c r="E93" s="5">
        <v>0</v>
      </c>
      <c r="F93" s="3" t="s">
        <v>120</v>
      </c>
      <c r="G93" s="5">
        <v>0</v>
      </c>
      <c r="H93" s="3" t="s">
        <v>120</v>
      </c>
    </row>
    <row r="94" spans="1:8" ht="13.5">
      <c r="A94" s="7"/>
      <c r="B94" s="11" t="s">
        <v>134</v>
      </c>
      <c r="C94" s="5">
        <v>0</v>
      </c>
      <c r="D94" s="3" t="s">
        <v>120</v>
      </c>
      <c r="E94" s="5">
        <v>0</v>
      </c>
      <c r="F94" s="3" t="s">
        <v>120</v>
      </c>
      <c r="G94" s="5">
        <v>0</v>
      </c>
      <c r="H94" s="3" t="s">
        <v>120</v>
      </c>
    </row>
    <row r="95" spans="1:8" ht="13.5">
      <c r="A95" s="7" t="s">
        <v>149</v>
      </c>
      <c r="B95" s="11" t="s">
        <v>135</v>
      </c>
      <c r="C95" s="5">
        <v>0</v>
      </c>
      <c r="D95" s="3" t="s">
        <v>120</v>
      </c>
      <c r="E95" s="5">
        <v>0</v>
      </c>
      <c r="F95" s="3" t="s">
        <v>120</v>
      </c>
      <c r="G95" s="5">
        <v>0</v>
      </c>
      <c r="H95" s="3" t="s">
        <v>120</v>
      </c>
    </row>
    <row r="96" spans="1:8" ht="13.5">
      <c r="A96" s="7"/>
      <c r="B96" s="11" t="s">
        <v>136</v>
      </c>
      <c r="C96" s="5">
        <v>0</v>
      </c>
      <c r="D96" s="3" t="s">
        <v>120</v>
      </c>
      <c r="E96" s="5">
        <v>0</v>
      </c>
      <c r="F96" s="3" t="s">
        <v>120</v>
      </c>
      <c r="G96" s="5">
        <v>0</v>
      </c>
      <c r="H96" s="3" t="s">
        <v>120</v>
      </c>
    </row>
    <row r="97" spans="1:8" ht="13.5">
      <c r="A97" s="7"/>
      <c r="B97" s="11" t="s">
        <v>211</v>
      </c>
      <c r="C97" s="5">
        <v>0</v>
      </c>
      <c r="D97" s="3" t="s">
        <v>120</v>
      </c>
      <c r="E97" s="5">
        <v>0</v>
      </c>
      <c r="F97" s="3" t="s">
        <v>120</v>
      </c>
      <c r="G97" s="5">
        <v>0</v>
      </c>
      <c r="H97" s="3" t="s">
        <v>120</v>
      </c>
    </row>
    <row r="98" spans="1:8" ht="13.5">
      <c r="A98" s="7"/>
      <c r="B98" s="11" t="s">
        <v>138</v>
      </c>
      <c r="C98" s="89"/>
      <c r="D98" s="80"/>
      <c r="E98" s="89"/>
      <c r="F98" s="80"/>
      <c r="G98" s="89"/>
      <c r="H98" s="80"/>
    </row>
    <row r="99" spans="1:8" ht="13.5">
      <c r="A99" s="7"/>
      <c r="B99" s="11" t="s">
        <v>139</v>
      </c>
      <c r="C99" s="5" t="s">
        <v>244</v>
      </c>
      <c r="D99" s="80" t="s">
        <v>153</v>
      </c>
      <c r="E99" s="102" t="s">
        <v>245</v>
      </c>
      <c r="F99" s="80" t="s">
        <v>153</v>
      </c>
      <c r="G99" s="5" t="s">
        <v>244</v>
      </c>
      <c r="H99" s="80" t="s">
        <v>153</v>
      </c>
    </row>
    <row r="100" spans="1:8" ht="13.5">
      <c r="A100" s="8"/>
      <c r="B100" s="29" t="s">
        <v>140</v>
      </c>
      <c r="C100" s="5">
        <v>0</v>
      </c>
      <c r="D100" s="3" t="s">
        <v>146</v>
      </c>
      <c r="E100" s="5">
        <v>0</v>
      </c>
      <c r="F100" s="3" t="s">
        <v>146</v>
      </c>
      <c r="G100" s="5">
        <v>0</v>
      </c>
      <c r="H100" s="3" t="s">
        <v>146</v>
      </c>
    </row>
    <row r="101" spans="1:8" ht="13.5">
      <c r="A101" s="6"/>
      <c r="B101" s="6" t="s">
        <v>141</v>
      </c>
      <c r="C101" s="89"/>
      <c r="D101" s="80"/>
      <c r="E101" s="89"/>
      <c r="F101" s="80"/>
      <c r="G101" s="89"/>
      <c r="H101" s="80"/>
    </row>
    <row r="102" spans="1:8" ht="13.5">
      <c r="A102" s="7"/>
      <c r="B102" s="7" t="s">
        <v>142</v>
      </c>
      <c r="C102" s="5" t="s">
        <v>244</v>
      </c>
      <c r="D102" s="80" t="s">
        <v>153</v>
      </c>
      <c r="E102" s="102" t="s">
        <v>245</v>
      </c>
      <c r="F102" s="80" t="s">
        <v>153</v>
      </c>
      <c r="G102" s="5" t="s">
        <v>244</v>
      </c>
      <c r="H102" s="80" t="s">
        <v>153</v>
      </c>
    </row>
    <row r="103" spans="1:8" ht="13.5">
      <c r="A103" s="7" t="s">
        <v>150</v>
      </c>
      <c r="B103" s="7" t="s">
        <v>143</v>
      </c>
      <c r="C103" s="89"/>
      <c r="D103" s="80"/>
      <c r="E103" s="89"/>
      <c r="F103" s="80"/>
      <c r="G103" s="89"/>
      <c r="H103" s="80"/>
    </row>
    <row r="104" spans="1:8" ht="13.5">
      <c r="A104" s="7"/>
      <c r="B104" s="7" t="s">
        <v>194</v>
      </c>
      <c r="C104" s="5">
        <v>0</v>
      </c>
      <c r="D104" s="3" t="s">
        <v>147</v>
      </c>
      <c r="E104" s="5">
        <v>0</v>
      </c>
      <c r="F104" s="3" t="s">
        <v>147</v>
      </c>
      <c r="G104" s="5">
        <v>0</v>
      </c>
      <c r="H104" s="3" t="s">
        <v>147</v>
      </c>
    </row>
    <row r="105" spans="1:8" ht="13.5">
      <c r="A105" s="8"/>
      <c r="B105" s="8" t="s">
        <v>196</v>
      </c>
      <c r="C105" s="5">
        <v>0</v>
      </c>
      <c r="D105" s="3" t="s">
        <v>147</v>
      </c>
      <c r="E105" s="5">
        <v>0</v>
      </c>
      <c r="F105" s="3" t="s">
        <v>147</v>
      </c>
      <c r="G105" s="5">
        <v>0</v>
      </c>
      <c r="H105" s="3" t="s">
        <v>147</v>
      </c>
    </row>
    <row r="106" spans="1:8" ht="13.5">
      <c r="A106" s="32" t="s">
        <v>95</v>
      </c>
      <c r="B106" s="2" t="s">
        <v>208</v>
      </c>
      <c r="C106" s="5" t="s">
        <v>244</v>
      </c>
      <c r="D106" s="81" t="s">
        <v>153</v>
      </c>
      <c r="E106" s="102" t="s">
        <v>245</v>
      </c>
      <c r="F106" s="81" t="s">
        <v>153</v>
      </c>
      <c r="G106" s="5" t="s">
        <v>244</v>
      </c>
      <c r="H106" s="81" t="s">
        <v>153</v>
      </c>
    </row>
  </sheetData>
  <hyperlinks>
    <hyperlink ref="A2" location="開始!A1" display="開始シートへ"/>
  </hyperlinks>
  <printOptions/>
  <pageMargins left="0.22" right="0.13" top="0.33" bottom="0.28" header="0.2" footer="0.21"/>
  <pageSetup horizontalDpi="600" verticalDpi="600" orientation="portrait" paperSize="9" scale="75" r:id="rId2"/>
  <headerFooter alignWithMargins="0">
    <oddHeader>&amp;C環境プランナー報告書附属表</oddHeader>
    <oddFooter>&amp;C- &amp;P+8 -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dc:creator>
  <cp:keywords/>
  <dc:description/>
  <cp:lastModifiedBy> </cp:lastModifiedBy>
  <cp:lastPrinted>2006-06-12T02:03:53Z</cp:lastPrinted>
  <dcterms:created xsi:type="dcterms:W3CDTF">2004-11-15T04:40:24Z</dcterms:created>
  <dcterms:modified xsi:type="dcterms:W3CDTF">2006-07-26T07:23:11Z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